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555" yWindow="-210" windowWidth="20010" windowHeight="13350" tabRatio="898"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Data!$A$1:$P$2259</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45621"/>
</workbook>
</file>

<file path=xl/calcChain.xml><?xml version="1.0" encoding="utf-8"?>
<calcChain xmlns="http://schemas.openxmlformats.org/spreadsheetml/2006/main">
  <c r="G2" i="77" l="1"/>
  <c r="C2" i="77"/>
  <c r="H2" i="35"/>
  <c r="B2" i="35"/>
  <c r="H21" i="7" l="1"/>
  <c r="G21" i="7"/>
  <c r="D79" i="77" l="1"/>
  <c r="D78" i="77"/>
  <c r="D77" i="77"/>
  <c r="D76" i="77"/>
  <c r="D75" i="77"/>
  <c r="R6" i="77" l="1"/>
  <c r="N16" i="35" l="1"/>
  <c r="B4" i="7" l="1"/>
  <c r="J3" i="86" l="1"/>
  <c r="J3" i="85"/>
  <c r="I31" i="7"/>
  <c r="H31" i="7"/>
  <c r="G31" i="7"/>
  <c r="I30" i="7"/>
  <c r="H30" i="7"/>
  <c r="G30" i="7"/>
  <c r="I29" i="7"/>
  <c r="H29" i="7"/>
  <c r="G29" i="7"/>
  <c r="I28" i="7"/>
  <c r="H28" i="7"/>
  <c r="G28" i="7"/>
  <c r="I27" i="7"/>
  <c r="H27" i="7"/>
  <c r="G27" i="7"/>
  <c r="J29"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72" i="86"/>
  <c r="A24" i="86"/>
  <c r="A69" i="86"/>
  <c r="A74" i="86"/>
  <c r="A42" i="86"/>
  <c r="A37" i="86"/>
  <c r="A73" i="86"/>
  <c r="A75" i="86"/>
  <c r="A29" i="86"/>
  <c r="A49" i="86"/>
  <c r="A55" i="86"/>
  <c r="A68" i="86"/>
  <c r="A59" i="86"/>
  <c r="A45" i="86"/>
  <c r="A34" i="86"/>
  <c r="A65" i="86"/>
  <c r="A50" i="86"/>
  <c r="A19" i="86"/>
  <c r="A70" i="86"/>
  <c r="A38" i="86"/>
  <c r="A76" i="86"/>
  <c r="A35" i="86"/>
  <c r="A25" i="86"/>
  <c r="A43" i="86"/>
  <c r="A26" i="86"/>
  <c r="A44" i="86"/>
  <c r="A51" i="86"/>
  <c r="A54" i="86"/>
  <c r="A39" i="86"/>
  <c r="A48" i="86"/>
  <c r="A61" i="86"/>
  <c r="A17" i="86"/>
  <c r="A46" i="86"/>
  <c r="A64" i="86"/>
  <c r="A58" i="86"/>
  <c r="A56" i="86"/>
  <c r="A27" i="86"/>
  <c r="A20" i="86"/>
  <c r="A63" i="86"/>
  <c r="A66" i="86"/>
  <c r="A28" i="86"/>
  <c r="A53" i="86"/>
  <c r="A23" i="86"/>
  <c r="A62" i="86"/>
  <c r="A22" i="86"/>
  <c r="A33" i="86"/>
  <c r="A18" i="86"/>
  <c r="A32" i="86"/>
  <c r="A30" i="86"/>
  <c r="A31" i="86"/>
  <c r="A52" i="86"/>
  <c r="A60" i="86"/>
  <c r="A40" i="86"/>
  <c r="A21" i="86"/>
  <c r="A15" i="86"/>
  <c r="A41" i="86"/>
  <c r="A47" i="86"/>
  <c r="A71" i="86"/>
  <c r="A36" i="86"/>
  <c r="A16" i="86"/>
  <c r="A67" i="86"/>
  <c r="A57"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D39" i="86"/>
  <c r="D36" i="86"/>
  <c r="D60" i="86"/>
  <c r="C33" i="86"/>
  <c r="D69" i="86"/>
  <c r="C53" i="86"/>
  <c r="C63" i="86"/>
  <c r="D56" i="86"/>
  <c r="D47" i="86"/>
  <c r="C60" i="86"/>
  <c r="C38" i="86"/>
  <c r="C47" i="86"/>
  <c r="D48" i="86"/>
  <c r="D59" i="86"/>
  <c r="D61" i="86"/>
  <c r="C45" i="86"/>
  <c r="C62" i="86"/>
  <c r="C68" i="86"/>
  <c r="C37" i="86"/>
  <c r="D34" i="86"/>
  <c r="C39" i="86"/>
  <c r="D44" i="86"/>
  <c r="C57" i="86"/>
  <c r="D46" i="86"/>
  <c r="D57" i="86"/>
  <c r="C72" i="86"/>
  <c r="D50" i="86"/>
  <c r="C44" i="86"/>
  <c r="C66" i="86"/>
  <c r="C54" i="86"/>
  <c r="D40" i="86"/>
  <c r="C43" i="86"/>
  <c r="D73" i="86"/>
  <c r="C69" i="86"/>
  <c r="D51" i="86"/>
  <c r="D71" i="86"/>
  <c r="C74" i="86"/>
  <c r="C64" i="86"/>
  <c r="C67" i="86"/>
  <c r="C50" i="86"/>
  <c r="C28" i="86"/>
  <c r="C31" i="86"/>
  <c r="D52" i="86"/>
  <c r="D54" i="86"/>
  <c r="C40" i="86"/>
  <c r="D70" i="86"/>
  <c r="D32" i="86"/>
  <c r="D31" i="86"/>
  <c r="C61" i="86"/>
  <c r="D72" i="86"/>
  <c r="C52" i="86"/>
  <c r="C46" i="86"/>
  <c r="D66" i="86"/>
  <c r="D33" i="86"/>
  <c r="C71" i="86"/>
  <c r="D45" i="86"/>
  <c r="D68" i="86"/>
  <c r="D63" i="86"/>
  <c r="C58" i="86"/>
  <c r="C59" i="86"/>
  <c r="C65" i="86"/>
  <c r="D58" i="86"/>
  <c r="C32" i="86"/>
  <c r="D75" i="86"/>
  <c r="D65" i="86"/>
  <c r="C70" i="86"/>
  <c r="C29" i="86"/>
  <c r="D28" i="86"/>
  <c r="D42" i="86"/>
  <c r="D30" i="86"/>
  <c r="D15" i="86"/>
  <c r="D41" i="86"/>
  <c r="C48" i="86"/>
  <c r="C75" i="86"/>
  <c r="C76" i="86"/>
  <c r="C35" i="86"/>
  <c r="C49" i="86"/>
  <c r="D29" i="86"/>
  <c r="D62" i="86"/>
  <c r="C73" i="86"/>
  <c r="C51" i="86"/>
  <c r="C34" i="86"/>
  <c r="D38" i="86"/>
  <c r="D76" i="86"/>
  <c r="D64" i="86"/>
  <c r="D49" i="86"/>
  <c r="C55" i="86"/>
  <c r="C41" i="86"/>
  <c r="C56" i="86"/>
  <c r="C42" i="86"/>
  <c r="D55" i="86"/>
  <c r="D35" i="86"/>
  <c r="D37" i="86"/>
  <c r="D67" i="86"/>
  <c r="C30" i="86"/>
  <c r="D43" i="86"/>
  <c r="C36" i="86"/>
  <c r="D74" i="86"/>
  <c r="D53" i="86"/>
  <c r="D20" i="82" l="1"/>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6" i="77"/>
  <c r="S79" i="77"/>
  <c r="S78" i="77"/>
  <c r="S77" i="77"/>
  <c r="S76" i="77"/>
  <c r="S75" i="77"/>
  <c r="E79" i="77"/>
  <c r="E78" i="77"/>
  <c r="E77" i="77"/>
  <c r="E76" i="77"/>
  <c r="E75" i="77"/>
  <c r="F79" i="77"/>
  <c r="F78" i="77"/>
  <c r="F77" i="77"/>
  <c r="F76" i="77"/>
  <c r="F75" i="77"/>
  <c r="H79" i="77"/>
  <c r="H78" i="77"/>
  <c r="H77" i="77"/>
  <c r="H76" i="77"/>
  <c r="H75" i="77"/>
  <c r="I79" i="77"/>
  <c r="I78" i="77"/>
  <c r="I77" i="77"/>
  <c r="I76" i="77"/>
  <c r="I75" i="77"/>
  <c r="K79" i="77"/>
  <c r="K78" i="77"/>
  <c r="K77" i="77"/>
  <c r="K76" i="77"/>
  <c r="K75" i="77"/>
  <c r="L79" i="77"/>
  <c r="L78" i="77"/>
  <c r="L77" i="77"/>
  <c r="L76" i="77"/>
  <c r="L75" i="77"/>
  <c r="N79" i="77"/>
  <c r="N78" i="77"/>
  <c r="N77" i="77"/>
  <c r="N76" i="77"/>
  <c r="N75" i="77"/>
  <c r="O79" i="77"/>
  <c r="O78" i="77"/>
  <c r="O77" i="77"/>
  <c r="O76" i="77"/>
  <c r="O75" i="77"/>
  <c r="Q79" i="77"/>
  <c r="Q78" i="77"/>
  <c r="Q77" i="77"/>
  <c r="Q76" i="77"/>
  <c r="Q75" i="77"/>
  <c r="R79" i="77"/>
  <c r="R78" i="77"/>
  <c r="R77" i="77"/>
  <c r="R76" i="77"/>
  <c r="R75"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R7"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Q6"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O6"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N6"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L6"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K6"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I6"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H6"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F6"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E6" i="77"/>
  <c r="C7" i="77"/>
  <c r="C25" i="86"/>
  <c r="D22" i="86"/>
  <c r="D25" i="86"/>
  <c r="C22" i="86"/>
  <c r="C27" i="86"/>
  <c r="C26" i="86"/>
  <c r="D26" i="86"/>
  <c r="C23" i="86"/>
  <c r="D24" i="86"/>
  <c r="D27" i="86"/>
  <c r="D23" i="86"/>
  <c r="C24"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79" i="77"/>
  <c r="C78" i="77"/>
  <c r="C77" i="77"/>
  <c r="C76" i="77"/>
  <c r="C75"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9" i="77"/>
  <c r="C6" i="77"/>
  <c r="C8"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19" i="86"/>
  <c r="C21" i="86"/>
  <c r="C18" i="86"/>
  <c r="C20" i="86"/>
  <c r="C15" i="86"/>
  <c r="C17" i="86"/>
  <c r="C14" i="86"/>
  <c r="C16" i="86"/>
  <c r="D19" i="86"/>
  <c r="D21" i="86"/>
  <c r="D14" i="86"/>
  <c r="D16" i="86"/>
  <c r="D18" i="86"/>
  <c r="D20" i="86"/>
  <c r="D17"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29" i="72"/>
  <c r="C15" i="72"/>
  <c r="C23" i="72"/>
  <c r="C26" i="72"/>
  <c r="C18" i="72"/>
  <c r="C21" i="72"/>
  <c r="C13" i="72"/>
  <c r="C17" i="72"/>
  <c r="C24" i="72"/>
  <c r="C22" i="72"/>
  <c r="C14" i="72"/>
  <c r="C16" i="72"/>
  <c r="C25" i="72"/>
  <c r="C20" i="72"/>
  <c r="C27" i="72"/>
  <c r="C28" i="72"/>
  <c r="C19"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27" i="84"/>
  <c r="C17" i="85"/>
  <c r="C19" i="85"/>
  <c r="C25" i="85"/>
  <c r="C14" i="85"/>
  <c r="C26" i="84"/>
  <c r="C20" i="85"/>
  <c r="C24" i="85"/>
  <c r="C17" i="84"/>
  <c r="C29" i="85"/>
  <c r="C23" i="84"/>
  <c r="C15" i="84"/>
  <c r="C13" i="84"/>
  <c r="C23" i="85"/>
  <c r="C16" i="84"/>
  <c r="C26" i="85"/>
  <c r="C31" i="85"/>
  <c r="C28" i="85"/>
  <c r="C21" i="84"/>
  <c r="C29" i="84"/>
  <c r="C25" i="84"/>
  <c r="C18" i="85"/>
  <c r="C16" i="85"/>
  <c r="C19" i="84"/>
  <c r="C18" i="84"/>
  <c r="C30" i="84"/>
  <c r="C15" i="85"/>
  <c r="C20" i="84"/>
  <c r="C14" i="84"/>
  <c r="C27" i="85"/>
  <c r="C28" i="84"/>
  <c r="C30" i="85"/>
  <c r="C24" i="84"/>
  <c r="C22" i="85"/>
  <c r="C22" i="84"/>
  <c r="C21" i="85"/>
  <c r="F12" i="72" l="1"/>
  <c r="F27" i="86"/>
  <c r="E27" i="86"/>
  <c r="I27" i="86" s="1"/>
  <c r="F14" i="86"/>
  <c r="E14" i="86"/>
  <c r="L14" i="86" s="1"/>
  <c r="F12" i="83"/>
  <c r="D28" i="72"/>
  <c r="H28" i="72"/>
  <c r="E28" i="72"/>
  <c r="F28" i="72" s="1"/>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7" i="72" l="1"/>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6" i="77"/>
  <c r="J76" i="77"/>
  <c r="M76" i="77"/>
  <c r="P76" i="77"/>
  <c r="G77" i="77"/>
  <c r="J77" i="77"/>
  <c r="M77" i="77"/>
  <c r="P77" i="77"/>
  <c r="G78" i="77"/>
  <c r="J78" i="77"/>
  <c r="M78" i="77"/>
  <c r="P78" i="77"/>
  <c r="G79" i="77"/>
  <c r="J79" i="77"/>
  <c r="M79" i="77"/>
  <c r="P79" i="77"/>
  <c r="D70" i="77" l="1"/>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D6" i="77"/>
  <c r="J7" i="77" l="1"/>
  <c r="P7" i="77"/>
  <c r="J8" i="77"/>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G29" i="77"/>
  <c r="M29" i="77"/>
  <c r="G30" i="77"/>
  <c r="M30" i="77"/>
  <c r="G31" i="77"/>
  <c r="M31" i="77"/>
  <c r="G32" i="77"/>
  <c r="M32" i="77"/>
  <c r="G33" i="77"/>
  <c r="M33" i="77"/>
  <c r="G34" i="77"/>
  <c r="M34" i="77"/>
  <c r="G35" i="77"/>
  <c r="M35" i="77"/>
  <c r="G36" i="77"/>
  <c r="M36" i="77"/>
  <c r="G37" i="77"/>
  <c r="M37" i="77"/>
  <c r="G38" i="77"/>
  <c r="P38" i="77"/>
  <c r="J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5" i="77"/>
  <c r="M75" i="77"/>
  <c r="P75" i="77"/>
  <c r="G7" i="77"/>
  <c r="M7"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J29" i="77"/>
  <c r="P29" i="77"/>
  <c r="J30" i="77"/>
  <c r="P30" i="77"/>
  <c r="J31" i="77"/>
  <c r="P31" i="77"/>
  <c r="J32" i="77"/>
  <c r="P32" i="77"/>
  <c r="J33" i="77"/>
  <c r="P33" i="77"/>
  <c r="J34" i="77"/>
  <c r="P34" i="77"/>
  <c r="J35" i="77"/>
  <c r="P35" i="77"/>
  <c r="J36" i="77"/>
  <c r="P36" i="77"/>
  <c r="J37" i="77"/>
  <c r="P37" i="77"/>
  <c r="J38" i="77"/>
  <c r="M38" i="77"/>
  <c r="G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5" i="77"/>
  <c r="P28" i="77"/>
  <c r="P6" i="77"/>
  <c r="M6" i="77"/>
  <c r="J6" i="77"/>
  <c r="G6"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29" i="83"/>
  <c r="C24" i="83"/>
  <c r="C23" i="83"/>
  <c r="C17" i="83"/>
  <c r="C19" i="83"/>
  <c r="C18" i="83"/>
  <c r="C21" i="83"/>
  <c r="C27" i="83"/>
  <c r="C25" i="83"/>
  <c r="C22" i="83"/>
  <c r="C16" i="83"/>
  <c r="C15" i="83"/>
  <c r="C28" i="83"/>
  <c r="C30" i="83"/>
  <c r="C14" i="83"/>
  <c r="C26" i="83"/>
  <c r="C13" i="83"/>
  <c r="C20"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F20" i="83" s="1"/>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16" i="83" l="1"/>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4" savePassword="1" deleted="1" saveData="1">
    <dbPr connection="" command=""/>
  </connection>
  <connection id="2" name="MMWR_RU" type="1" refreshedVersion="4" savePassword="1" deleted="1" saveData="1">
    <dbPr connection="" command=""/>
  </connection>
</connections>
</file>

<file path=xl/sharedStrings.xml><?xml version="1.0" encoding="utf-8"?>
<sst xmlns="http://schemas.openxmlformats.org/spreadsheetml/2006/main" count="10435" uniqueCount="887">
  <si>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</si>
  <si>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</si>
  <si>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</si>
  <si>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</si>
  <si>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</si>
  <si>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</si>
  <si>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</si>
  <si>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</si>
  <si>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</si>
  <si>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</si>
  <si>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</si>
  <si>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</si>
  <si>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</si>
  <si>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</si>
  <si>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</si>
  <si>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</si>
  <si>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</si>
  <si>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</si>
  <si>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</si>
  <si>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</si>
  <si>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</si>
  <si>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</si>
  <si>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</si>
  <si>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</si>
  <si>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</si>
  <si>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</si>
  <si>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</si>
  <si>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</si>
  <si>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</si>
  <si>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</si>
  <si>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</si>
  <si>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</si>
  <si>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</si>
  <si>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</si>
  <si>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</si>
  <si>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</si>
  <si>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</si>
  <si>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</si>
  <si>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</si>
  <si>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</si>
  <si>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</si>
  <si>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</si>
  <si>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</si>
  <si>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</si>
  <si>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</si>
  <si>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</si>
  <si>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</si>
  <si>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</si>
  <si>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</si>
  <si>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</si>
  <si>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</si>
  <si>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</si>
  <si>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</si>
  <si>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</si>
  <si>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</si>
  <si>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</si>
  <si>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</si>
  <si>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</si>
  <si>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</si>
  <si>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</si>
  <si>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</si>
  <si>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</si>
  <si>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</si>
  <si>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</si>
  <si>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</si>
  <si>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</si>
  <si>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</si>
  <si>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</si>
  <si>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</si>
  <si>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</si>
  <si>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</si>
  <si>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</si>
  <si>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</si>
  <si>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</si>
  <si>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</si>
  <si>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</si>
  <si>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</si>
  <si>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</si>
  <si>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</si>
  <si>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</si>
  <si>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</si>
  <si>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</si>
  <si>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</si>
  <si>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</si>
  <si>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</si>
  <si>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</si>
  <si>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</si>
  <si>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</si>
  <si>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</si>
  <si>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</si>
  <si>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</si>
  <si>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</si>
  <si>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</si>
  <si>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</si>
  <si>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</si>
  <si>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</si>
  <si>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</si>
  <si>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</si>
  <si>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</si>
  <si>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</si>
  <si>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</si>
  <si>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</si>
  <si>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</si>
  <si>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</si>
  <si>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</si>
  <si>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</si>
  <si>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</si>
  <si>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</si>
  <si>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</si>
  <si>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</si>
  <si>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</si>
  <si>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</si>
  <si>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</si>
  <si>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</si>
  <si>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</si>
  <si>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</si>
  <si>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</si>
  <si>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</si>
  <si>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</si>
  <si>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</si>
  <si>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</si>
  <si>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</si>
  <si>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</si>
  <si>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</si>
  <si>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</si>
  <si>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</si>
  <si>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</si>
  <si>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</si>
  <si>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</si>
  <si>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</si>
  <si>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</si>
  <si>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</si>
  <si>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</si>
  <si>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</si>
  <si>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</si>
  <si>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</si>
  <si>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</si>
  <si>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</si>
  <si>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</si>
  <si>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</si>
  <si>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</si>
  <si>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</si>
  <si>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</si>
  <si>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</si>
  <si>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</si>
  <si>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</si>
  <si>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</si>
  <si>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</si>
  <si>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</si>
  <si>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</si>
  <si>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</si>
  <si>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</si>
  <si>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</si>
  <si>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</si>
  <si>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</si>
  <si>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</si>
  <si>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</si>
  <si>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</si>
  <si>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</si>
  <si>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</si>
  <si>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</si>
  <si>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</si>
  <si>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</si>
  <si>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</si>
  <si>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</si>
  <si>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</si>
  <si>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</si>
  <si>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</si>
  <si>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</si>
  <si>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</si>
  <si>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</si>
  <si>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</si>
  <si>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</si>
  <si>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</si>
  <si>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</si>
  <si>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</si>
  <si>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</si>
  <si>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</si>
  <si>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</si>
  <si>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</si>
  <si>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</si>
  <si>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</si>
  <si>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</si>
  <si>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</si>
  <si>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</si>
  <si>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</si>
  <si>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</si>
  <si>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</si>
  <si>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</si>
  <si>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</si>
  <si>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</si>
  <si>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</si>
  <si>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</si>
  <si>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</si>
  <si>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</si>
  <si>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</si>
  <si>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</si>
  <si>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</si>
  <si>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</si>
  <si>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</si>
  <si>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</si>
  <si>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</si>
  <si>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</si>
  <si>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</si>
  <si>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</si>
  <si>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</si>
  <si>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</si>
  <si>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</si>
  <si>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</si>
  <si>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</si>
  <si>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</si>
  <si>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</si>
  <si>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</si>
  <si>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</si>
  <si>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</si>
  <si>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</si>
  <si>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</si>
  <si>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</si>
  <si>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</si>
  <si>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</si>
  <si>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</si>
  <si>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</si>
  <si>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</si>
  <si>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</si>
  <si>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</si>
  <si>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</si>
  <si>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</si>
  <si>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</si>
  <si>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</si>
  <si>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</si>
  <si>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</si>
  <si>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</si>
  <si>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</si>
  <si>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</si>
  <si>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</si>
  <si>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</si>
  <si>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</si>
  <si>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</si>
  <si>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</si>
  <si>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</si>
  <si>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</si>
  <si>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</si>
  <si>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</si>
  <si>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</si>
  <si>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</si>
  <si>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</si>
  <si>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</si>
  <si>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</si>
  <si>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</si>
  <si>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</si>
  <si>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</si>
  <si>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</si>
  <si>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</si>
  <si>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</si>
  <si>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</si>
  <si>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</si>
  <si>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</si>
  <si>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</si>
  <si>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</si>
  <si>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</si>
  <si>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</si>
  <si>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</si>
  <si>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</si>
  <si>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</si>
  <si>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</si>
  <si>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</si>
  <si>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</si>
  <si>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</si>
  <si>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</si>
  <si>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</si>
  <si>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</si>
  <si>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</si>
  <si>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</si>
  <si>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</si>
  <si>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</si>
  <si>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</si>
  <si>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</si>
  <si>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</si>
  <si>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</si>
  <si>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</si>
  <si>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</si>
  <si>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</si>
  <si>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</si>
  <si>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</si>
  <si>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</si>
  <si>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</si>
  <si>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</si>
  <si>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</si>
  <si>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</si>
  <si>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</si>
  <si>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</si>
  <si>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</si>
  <si>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</si>
  <si>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</si>
  <si>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</si>
  <si>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</si>
  <si>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</si>
  <si>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</si>
  <si>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</si>
  <si>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</si>
  <si>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</si>
  <si>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</si>
  <si>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</si>
  <si>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</si>
  <si>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</si>
  <si>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</si>
  <si>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</si>
  <si>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</si>
  <si>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</si>
  <si>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</si>
  <si>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</si>
  <si>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</si>
  <si>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</si>
  <si>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</si>
  <si>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</si>
  <si>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</si>
  <si>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</si>
  <si>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</si>
  <si>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</si>
  <si>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</si>
  <si>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</si>
  <si>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</si>
  <si>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</si>
  <si>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</si>
  <si>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</si>
  <si>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</si>
  <si>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</si>
  <si>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</si>
  <si>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</si>
  <si>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</si>
  <si>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</si>
  <si>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</si>
  <si>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</si>
  <si>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</si>
  <si>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</si>
  <si>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</si>
  <si>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</si>
  <si>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</si>
  <si>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</si>
  <si>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</si>
  <si>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</si>
  <si>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</si>
  <si>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</si>
  <si>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</si>
  <si>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</si>
  <si>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</si>
  <si>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</si>
  <si>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</si>
  <si>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</si>
  <si>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</si>
  <si>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</si>
  <si>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</si>
  <si>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</si>
  <si>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</si>
  <si>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</si>
  <si>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</si>
  <si>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</si>
  <si>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</si>
  <si>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</si>
  <si>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</si>
  <si>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</si>
  <si>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</si>
  <si>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</si>
  <si>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</si>
  <si>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</si>
  <si>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</si>
  <si>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</si>
  <si>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</si>
  <si>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</si>
  <si>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</si>
  <si>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</si>
  <si>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</si>
  <si>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</si>
  <si>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</si>
  <si>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</si>
  <si>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</si>
  <si>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</si>
  <si>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</si>
  <si>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</si>
  <si>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</si>
  <si>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</si>
  <si>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</si>
  <si>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</si>
  <si>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</si>
  <si>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</si>
  <si>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</si>
  <si>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</si>
  <si>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</si>
  <si>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</si>
  <si>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</si>
  <si>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</si>
  <si>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</si>
  <si>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</si>
  <si>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</si>
  <si>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</si>
  <si>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</si>
  <si>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</si>
  <si>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</si>
  <si>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</si>
  <si>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</si>
  <si>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</si>
  <si>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</si>
  <si>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</si>
  <si>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</si>
  <si>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</si>
  <si>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</si>
  <si>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</si>
  <si>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</si>
  <si>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</si>
  <si>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</si>
  <si>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</si>
  <si>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</si>
  <si>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</si>
  <si>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</si>
  <si>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</si>
  <si>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</si>
  <si>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</si>
  <si>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</si>
  <si>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</si>
  <si>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</si>
  <si>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</si>
  <si>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</si>
  <si>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</si>
  <si>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</si>
  <si>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</si>
  <si>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</si>
  <si>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</si>
  <si>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</si>
  <si>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</si>
  <si>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</si>
  <si>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</si>
  <si>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</si>
  <si>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</si>
  <si>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</si>
  <si>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</si>
  <si>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</si>
  <si>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</si>
  <si>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</si>
  <si>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</si>
  <si>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</si>
  <si>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</si>
  <si>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</si>
  <si>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</si>
  <si>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</si>
  <si>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</si>
  <si>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</si>
  <si>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</si>
  <si>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</si>
  <si>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</si>
  <si>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</si>
  <si>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</si>
  <si>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</si>
  <si>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</si>
  <si>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</si>
  <si>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</si>
  <si>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</si>
  <si>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</si>
  <si>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</si>
  <si>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</si>
  <si>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</si>
  <si>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</si>
  <si>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</si>
  <si>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</si>
  <si>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</si>
  <si>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</si>
  <si>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</si>
  <si>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</si>
  <si>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</si>
  <si>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</si>
  <si>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</si>
  <si>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</si>
  <si>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</si>
  <si>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</si>
  <si>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</si>
  <si>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</si>
  <si>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</si>
  <si>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</si>
  <si>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</si>
  <si>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</si>
  <si>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</si>
  <si>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</si>
  <si>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</si>
  <si>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</si>
  <si>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</si>
  <si>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</si>
  <si>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</si>
  <si>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</si>
  <si>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</si>
  <si>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</si>
  <si>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</si>
  <si>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</si>
  <si>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</si>
  <si>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</si>
  <si>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</si>
  <si>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</si>
  <si>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</si>
  <si>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</si>
  <si>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</si>
  <si>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</si>
  <si>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</si>
  <si>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</si>
  <si>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</si>
  <si>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</si>
  <si>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</si>
  <si>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</si>
  <si>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</si>
  <si>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</si>
  <si>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</si>
  <si>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</si>
  <si>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</si>
  <si>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</si>
  <si>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</si>
  <si>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</si>
  <si>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</si>
  <si>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</si>
  <si>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</si>
  <si>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</si>
  <si>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</si>
  <si>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</si>
  <si>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</si>
  <si>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</si>
  <si>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</si>
  <si>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</si>
  <si>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</si>
  <si>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</si>
  <si>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</si>
  <si>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</si>
  <si>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</si>
  <si>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</si>
  <si>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</si>
  <si>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</si>
  <si>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</si>
  <si>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</si>
  <si>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</si>
  <si>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</si>
  <si>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</si>
  <si>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</si>
  <si>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</si>
  <si>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</si>
  <si>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</si>
  <si>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</si>
  <si>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</si>
  <si>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</si>
  <si>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</si>
  <si>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</si>
  <si>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</si>
  <si>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</si>
  <si>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</si>
  <si>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</si>
  <si>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</si>
  <si>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</si>
  <si>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</si>
  <si>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</si>
  <si>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</si>
  <si>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</si>
  <si>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</si>
  <si>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</si>
  <si>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</si>
  <si>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</si>
  <si>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</si>
  <si>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</si>
  <si>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</si>
  <si>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</si>
  <si>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</si>
  <si>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</si>
  <si>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</si>
  <si>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</si>
  <si>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</si>
  <si>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</si>
  <si>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</si>
  <si>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</si>
  <si>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</si>
  <si>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</si>
  <si>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</si>
  <si>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</si>
  <si>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</si>
  <si>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</si>
  <si>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</si>
  <si>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</si>
  <si>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</si>
  <si>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</si>
  <si>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</si>
  <si>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</si>
  <si>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</si>
  <si>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</si>
  <si>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</si>
  <si>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</si>
  <si>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</si>
  <si>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</si>
  <si>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</si>
  <si>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</si>
  <si>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</si>
  <si>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</si>
  <si>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</si>
  <si>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</si>
  <si>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</si>
  <si>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</si>
  <si>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</si>
  <si>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</si>
  <si>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</si>
  <si>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</si>
  <si>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</si>
  <si>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</si>
  <si>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</si>
  <si>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</si>
  <si>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</si>
  <si>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</si>
  <si>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</si>
  <si>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</si>
  <si>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</si>
  <si>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</si>
  <si>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</si>
  <si>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</si>
  <si>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</si>
  <si>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</si>
  <si>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</si>
  <si>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</si>
  <si>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</si>
  <si>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</si>
  <si>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</si>
  <si>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</si>
  <si>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</si>
  <si>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</si>
  <si>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</si>
  <si>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</si>
  <si>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</si>
  <si>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</si>
  <si>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</si>
  <si>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</si>
  <si>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</si>
  <si>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</si>
  <si>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</si>
  <si>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</si>
  <si>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</si>
  <si>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</si>
  <si>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</si>
  <si>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</si>
  <si>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</si>
  <si>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</si>
  <si>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</si>
  <si>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</si>
  <si>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</si>
  <si>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</si>
  <si>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</si>
  <si>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</si>
  <si>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</si>
  <si>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</si>
  <si>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</si>
  <si>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</si>
  <si>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</si>
  <si>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</si>
  <si>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</si>
  <si>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</si>
  <si>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</si>
  <si>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</si>
  <si>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</si>
  <si>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</si>
  <si>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</si>
  <si>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</si>
  <si>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</si>
  <si>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</si>
  <si>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</si>
  <si>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</si>
  <si>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</si>
  <si>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</si>
  <si>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</si>
  <si>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</si>
  <si>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</si>
  <si>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</si>
  <si>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</si>
  <si>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</si>
  <si>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</si>
  <si>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</si>
  <si>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</si>
  <si>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</si>
  <si>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</si>
  <si>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</si>
  <si>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</si>
  <si>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</si>
  <si>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</si>
  <si>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</si>
  <si>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</si>
  <si>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</si>
  <si>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</si>
  <si>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</si>
  <si>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</si>
  <si>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</si>
  <si>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</si>
  <si>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</si>
  <si>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</si>
  <si>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</si>
  <si>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</si>
  <si>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</si>
  <si>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</si>
  <si>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</si>
  <si>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</si>
  <si>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</si>
  <si>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</si>
  <si>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</si>
  <si>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</si>
  <si>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</si>
  <si>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</si>
  <si>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</si>
  <si>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</si>
  <si>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</si>
  <si>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</si>
  <si>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</si>
  <si>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</si>
  <si>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</si>
  <si>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</si>
  <si>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</si>
  <si>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</si>
  <si>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</si>
  <si>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</si>
  <si>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</si>
  <si>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</si>
  <si>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</si>
  <si>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</si>
  <si>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</si>
  <si>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</si>
  <si>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</si>
  <si>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</si>
  <si>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</si>
  <si>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</si>
  <si>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</si>
  <si>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</si>
  <si>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</si>
  <si>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</si>
  <si>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</si>
  <si>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</si>
  <si>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</si>
  <si>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</si>
  <si>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</si>
  <si>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</si>
  <si>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</si>
  <si>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</si>
  <si>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</si>
  <si>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</si>
  <si>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</si>
  <si>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</si>
  <si>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</si>
  <si>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</si>
  <si>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</si>
  <si>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</si>
  <si>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</si>
  <si>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</si>
  <si>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</si>
  <si>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</si>
  <si>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</si>
  <si>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</si>
  <si>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</si>
  <si>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</si>
  <si>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</si>
  <si>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</si>
  <si>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</si>
  <si>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</si>
  <si>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</si>
  <si>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</si>
  <si>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</si>
  <si>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</si>
  <si>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</si>
  <si>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</si>
  <si>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</si>
  <si>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</si>
  <si>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</si>
  <si>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</si>
  <si>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</si>
  <si>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</si>
  <si>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</si>
  <si>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</si>
  <si>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</si>
  <si>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</si>
  <si>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</si>
  <si>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</si>
  <si>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</si>
  <si>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</si>
  <si>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</si>
  <si>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</si>
  <si>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</si>
  <si>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</si>
  <si>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</si>
  <si>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</si>
  <si>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</si>
  <si>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</si>
  <si>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</si>
  <si>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</si>
  <si>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</si>
  <si>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</si>
  <si>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</si>
  <si>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</si>
  <si>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</si>
  <si>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</si>
  <si>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</si>
  <si>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</si>
  <si>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</si>
  <si>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</si>
  <si>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</si>
  <si>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</si>
  <si>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</si>
  <si>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</si>
  <si>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</si>
  <si>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</si>
  <si>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</si>
  <si>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</si>
  <si>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</si>
  <si>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</si>
  <si>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</si>
  <si>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</si>
  <si>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</si>
  <si>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</si>
  <si>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</si>
  <si>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</si>
  <si>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</si>
  <si>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</si>
  <si>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</si>
  <si>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</si>
  <si>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</si>
  <si>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</si>
  <si>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</si>
  <si>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</si>
  <si>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</si>
  <si>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</si>
  <si>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</si>
  <si>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</si>
  <si>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</si>
  <si>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</si>
  <si>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</si>
  <si>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</si>
  <si>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</si>
  <si>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</si>
  <si>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</si>
  <si>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</si>
  <si>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</si>
  <si>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</si>
  <si>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</si>
  <si>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</si>
  <si>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</si>
  <si>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</si>
  <si>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</si>
  <si>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</si>
  <si>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</si>
  <si>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</si>
  <si>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</si>
  <si>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</si>
  <si>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</si>
  <si>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</si>
  <si>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</si>
  <si>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</si>
  <si>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</si>
  <si>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</si>
  <si>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</si>
  <si>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</si>
  <si>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</si>
  <si>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</si>
  <si>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</si>
  <si>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</si>
  <si>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</si>
  <si>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</si>
  <si>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</si>
  <si>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</si>
  <si>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</si>
  <si>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</si>
  <si>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</si>
  <si>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</si>
  <si>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</si>
  <si>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</si>
  <si>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</si>
  <si>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</si>
  <si>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</si>
  <si>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</si>
  <si>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</si>
  <si>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</si>
  <si>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</si>
  <si>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</si>
  <si>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</si>
  <si>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</si>
  <si>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155</t>
  </si>
  <si>
    <t>101</t>
  </si>
  <si>
    <t>ST_DATE</t>
  </si>
  <si>
    <t>376</t>
  </si>
  <si>
    <t>388</t>
  </si>
  <si>
    <t>397</t>
  </si>
  <si>
    <t>284</t>
  </si>
  <si>
    <t>398</t>
  </si>
  <si>
    <t>15-FEB-17</t>
  </si>
  <si>
    <t>24-FEB-17</t>
  </si>
  <si>
    <t>387</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</si>
</sst>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8">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0" xfId="0" applyFont="1" applyBorder="1" applyAlignment="1">
      <alignment horizontal="center"/>
    </xf>
    <xf numFmtId="0" fontId="0" fillId="0" borderId="0" xfId="0" applyBorder="1" applyAlignment="1">
      <alignment horizontal="center"/>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41" borderId="0"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4" fontId="4" fillId="0" borderId="2" xfId="0" applyNumberFormat="1" applyFont="1" applyFill="1" applyBorder="1" applyAlignment="1" applyProtection="1">
      <protection hidden="1"/>
    </xf>
    <xf numFmtId="0" fontId="4" fillId="0" borderId="2" xfId="0" applyFont="1" applyFill="1" applyBorder="1" applyAlignment="1" applyProtection="1">
      <protection hidden="1"/>
    </xf>
    <xf numFmtId="0" fontId="4" fillId="44" borderId="2" xfId="0" applyFont="1" applyFill="1" applyBorder="1" applyAlignment="1" applyProtection="1">
      <alignment horizontal="left"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9" fontId="4" fillId="0" borderId="2" xfId="0" applyNumberFormat="1" applyFont="1" applyFill="1" applyBorder="1" applyAlignment="1" applyProtection="1">
      <alignment horizontal="left" wrapText="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wrapText="1"/>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wrapText="1"/>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wrapText="1"/>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0">
    <dxf>
      <numFmt numFmtId="169" formatCode="mm/dd/yy;@"/>
    </dxf>
    <dxf>
      <numFmt numFmtId="169" formatCode="mm/dd/yy;@"/>
    </dxf>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259"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2" dataDxfId="1">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8" t="s">
        <v>826</v>
      </c>
    </row>
    <row r="3" spans="2:6" s="122" customFormat="1" ht="14.1" customHeight="1" x14ac:dyDescent="0.2">
      <c r="B3" s="261" t="s">
        <v>814</v>
      </c>
      <c r="C3" s="261" t="s">
        <v>824</v>
      </c>
      <c r="D3" s="289"/>
    </row>
    <row r="4" spans="2:6" s="122" customFormat="1" ht="14.1" customHeight="1" x14ac:dyDescent="0.2">
      <c r="B4" s="261" t="s">
        <v>815</v>
      </c>
      <c r="C4" s="259" t="s">
        <v>15</v>
      </c>
      <c r="D4" s="289"/>
    </row>
    <row r="5" spans="2:6" s="122" customFormat="1" ht="14.1" customHeight="1" x14ac:dyDescent="0.2">
      <c r="B5" s="261" t="s">
        <v>816</v>
      </c>
      <c r="C5" s="261" t="s">
        <v>14</v>
      </c>
      <c r="D5" s="289"/>
      <c r="E5" s="275"/>
      <c r="F5" s="275"/>
    </row>
    <row r="6" spans="2:6" s="122" customFormat="1" ht="14.1" customHeight="1" x14ac:dyDescent="0.2">
      <c r="B6" s="261" t="s">
        <v>817</v>
      </c>
      <c r="C6" s="261" t="s">
        <v>176</v>
      </c>
      <c r="D6" s="289"/>
      <c r="E6" s="275"/>
      <c r="F6" s="275"/>
    </row>
    <row r="7" spans="2:6" s="122" customFormat="1" ht="14.1" customHeight="1" x14ac:dyDescent="0.2">
      <c r="B7" s="261" t="s">
        <v>818</v>
      </c>
      <c r="C7" s="261" t="s">
        <v>177</v>
      </c>
      <c r="D7" s="289"/>
      <c r="E7" s="275"/>
      <c r="F7" s="275"/>
    </row>
    <row r="8" spans="2:6" s="122" customFormat="1" ht="14.1" customHeight="1" x14ac:dyDescent="0.2">
      <c r="B8" s="261" t="s">
        <v>819</v>
      </c>
      <c r="C8" s="260" t="s">
        <v>823</v>
      </c>
      <c r="D8" s="289"/>
      <c r="E8" s="284"/>
      <c r="F8" s="285"/>
    </row>
    <row r="9" spans="2:6" s="122" customFormat="1" ht="14.1" customHeight="1" x14ac:dyDescent="0.2">
      <c r="B9" s="261" t="s">
        <v>820</v>
      </c>
      <c r="C9" s="260" t="s">
        <v>16</v>
      </c>
      <c r="D9" s="289"/>
      <c r="E9" s="275"/>
      <c r="F9" s="275"/>
    </row>
    <row r="10" spans="2:6" s="122" customFormat="1" ht="14.1" customHeight="1" x14ac:dyDescent="0.2">
      <c r="B10" s="261" t="s">
        <v>180</v>
      </c>
      <c r="C10" s="261" t="s">
        <v>81</v>
      </c>
      <c r="D10" s="289"/>
      <c r="E10" s="275"/>
      <c r="F10" s="275"/>
    </row>
    <row r="11" spans="2:6" s="122" customFormat="1" ht="14.1" customHeight="1" x14ac:dyDescent="0.2">
      <c r="B11" s="261" t="s">
        <v>181</v>
      </c>
      <c r="C11" s="261" t="s">
        <v>80</v>
      </c>
      <c r="D11" s="289"/>
      <c r="E11" s="275"/>
      <c r="F11" s="275"/>
    </row>
    <row r="12" spans="2:6" s="122" customFormat="1" ht="14.1" customHeight="1" x14ac:dyDescent="0.2">
      <c r="B12" s="261" t="s">
        <v>178</v>
      </c>
      <c r="C12" s="260" t="s">
        <v>78</v>
      </c>
      <c r="D12" s="289"/>
      <c r="E12" s="275"/>
      <c r="F12" s="275"/>
    </row>
    <row r="13" spans="2:6" s="122" customFormat="1" ht="14.1" customHeight="1" x14ac:dyDescent="0.2">
      <c r="B13" s="261" t="s">
        <v>179</v>
      </c>
      <c r="C13" s="261" t="s">
        <v>391</v>
      </c>
      <c r="D13" s="290"/>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6" t="s">
        <v>392</v>
      </c>
      <c r="C24" s="286" t="s">
        <v>859</v>
      </c>
    </row>
    <row r="25" spans="2:6" ht="14.1" customHeight="1" x14ac:dyDescent="0.2">
      <c r="B25" s="287"/>
      <c r="C25" s="287"/>
    </row>
    <row r="26" spans="2:6" ht="14.1" customHeight="1" x14ac:dyDescent="0.2">
      <c r="B26" s="286" t="s">
        <v>393</v>
      </c>
      <c r="C26" s="286" t="s">
        <v>860</v>
      </c>
    </row>
    <row r="27" spans="2:6" ht="14.1" customHeight="1" x14ac:dyDescent="0.2">
      <c r="B27" s="287"/>
      <c r="C27" s="287"/>
    </row>
    <row r="28" spans="2:6" ht="14.1" customHeight="1" x14ac:dyDescent="0.2">
      <c r="B28" s="286" t="s">
        <v>394</v>
      </c>
      <c r="C28" s="286" t="s">
        <v>861</v>
      </c>
    </row>
    <row r="29" spans="2:6" ht="14.1" customHeight="1" x14ac:dyDescent="0.2">
      <c r="B29" s="287"/>
      <c r="C29" s="287"/>
    </row>
    <row r="30" spans="2:6" ht="14.1" customHeight="1" x14ac:dyDescent="0.2">
      <c r="B30" s="286" t="s">
        <v>395</v>
      </c>
      <c r="C30" s="286" t="s">
        <v>862</v>
      </c>
    </row>
    <row r="31" spans="2:6" ht="14.1" customHeight="1" x14ac:dyDescent="0.2">
      <c r="B31" s="287"/>
      <c r="C31" s="287"/>
    </row>
    <row r="32" spans="2:6" ht="14.1" customHeight="1" x14ac:dyDescent="0.2">
      <c r="B32" s="286" t="s">
        <v>396</v>
      </c>
      <c r="C32" s="286" t="s">
        <v>863</v>
      </c>
    </row>
    <row r="33" spans="2:3" ht="14.1" customHeight="1" x14ac:dyDescent="0.2">
      <c r="B33" s="287"/>
      <c r="C33" s="287"/>
    </row>
  </sheetData>
  <mergeCells count="12">
    <mergeCell ref="B32:B33"/>
    <mergeCell ref="C32:C33"/>
    <mergeCell ref="D2:D13"/>
    <mergeCell ref="B24:B25"/>
    <mergeCell ref="C24:C25"/>
    <mergeCell ref="B26:B27"/>
    <mergeCell ref="C26:C27"/>
    <mergeCell ref="E8:F8"/>
    <mergeCell ref="B28:B29"/>
    <mergeCell ref="C28:C29"/>
    <mergeCell ref="B30:B31"/>
    <mergeCell ref="C30:C31"/>
  </mergeCells>
  <conditionalFormatting sqref="B13 C5">
    <cfRule type="expression" dxfId="499" priority="1">
      <formula>IF(OR(ISERROR(B5),B5="ERROR"),TRUE,FALSE)</formula>
    </cfRule>
  </conditionalFormatting>
  <conditionalFormatting sqref="B10">
    <cfRule type="expression" dxfId="498" priority="4">
      <formula>IF(OR(ISERROR(B10),B10="ERROR"),TRUE,FALSE)</formula>
    </cfRule>
  </conditionalFormatting>
  <conditionalFormatting sqref="C13">
    <cfRule type="expression" dxfId="497" priority="13">
      <formula>IF(OR(ISERROR(C13),C13="ERROR"),TRUE,FALSE)</formula>
    </cfRule>
  </conditionalFormatting>
  <conditionalFormatting sqref="B2">
    <cfRule type="expression" dxfId="496" priority="12">
      <formula>IF(OR(ISERROR(B2),B2="ERROR"),TRUE,FALSE)</formula>
    </cfRule>
  </conditionalFormatting>
  <conditionalFormatting sqref="B7:C7">
    <cfRule type="expression" dxfId="495" priority="11">
      <formula>IF(OR(ISERROR(B7),B7="ERROR"),TRUE,FALSE)</formula>
    </cfRule>
  </conditionalFormatting>
  <conditionalFormatting sqref="B5">
    <cfRule type="expression" dxfId="494" priority="10">
      <formula>IF(OR(ISERROR(B5),B5="ERROR"),TRUE,FALSE)</formula>
    </cfRule>
  </conditionalFormatting>
  <conditionalFormatting sqref="B12:C12">
    <cfRule type="expression" dxfId="493" priority="2">
      <formula>IF(OR(ISERROR(B12),B12="ERROR"),TRUE,FALSE)</formula>
    </cfRule>
  </conditionalFormatting>
  <conditionalFormatting sqref="B6:C6">
    <cfRule type="expression" dxfId="492" priority="7">
      <formula>IF(OR(ISERROR(B6),B6="ERROR"),TRUE,FALSE)</formula>
    </cfRule>
  </conditionalFormatting>
  <conditionalFormatting sqref="B8:C8">
    <cfRule type="expression" dxfId="491" priority="6">
      <formula>IF(OR(ISERROR(B8),B8="ERROR"),TRUE,FALSE)</formula>
    </cfRule>
  </conditionalFormatting>
  <conditionalFormatting sqref="B9:C9">
    <cfRule type="expression" dxfId="490" priority="5">
      <formula>IF(OR(ISERROR(B9),B9="ERROR"),TRUE,FALSE)</formula>
    </cfRule>
  </conditionalFormatting>
  <conditionalFormatting sqref="B11">
    <cfRule type="expression" dxfId="489" priority="3">
      <formula>IF(OR(ISERROR(B11),B11="ERROR"),TRUE,FALSE)</formula>
    </cfRule>
  </conditionalFormatting>
  <conditionalFormatting sqref="C2">
    <cfRule type="expression" dxfId="488" priority="16">
      <formula>IF(OR(ISERROR(C2),C2="ERROR"),TRUE,FALSE)</formula>
    </cfRule>
  </conditionalFormatting>
  <conditionalFormatting sqref="C10">
    <cfRule type="expression" dxfId="487" priority="15">
      <formula>IF(OR(ISERROR(C10),C10="ERROR"),TRUE,FALSE)</formula>
    </cfRule>
  </conditionalFormatting>
  <conditionalFormatting sqref="C11">
    <cfRule type="expression" dxfId="486" priority="14">
      <formula>IF(OR(ISERROR(C11),C11="ERROR"),TRUE,FALSE)</formula>
    </cfRule>
  </conditionalFormatting>
  <conditionalFormatting sqref="B4:C4">
    <cfRule type="expression" dxfId="485" priority="9">
      <formula>IF(OR(ISERROR(B4),B4="ERROR"),TRUE,FALSE)</formula>
    </cfRule>
  </conditionalFormatting>
  <conditionalFormatting sqref="B3:C3">
    <cfRule type="expression" dxfId="484"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election activeCell="B5" sqref="B5:F5"/>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302" t="s">
        <v>827</v>
      </c>
      <c r="C2" s="303"/>
      <c r="D2" s="303"/>
      <c r="E2" s="303"/>
      <c r="F2" s="303"/>
      <c r="G2" s="182"/>
      <c r="H2" s="194"/>
      <c r="I2" s="194"/>
      <c r="J2" s="194"/>
      <c r="K2" s="29"/>
    </row>
    <row r="3" spans="1:11" ht="15" customHeight="1" x14ac:dyDescent="0.2">
      <c r="A3" s="25"/>
      <c r="B3" s="299" t="s">
        <v>830</v>
      </c>
      <c r="C3" s="300"/>
      <c r="D3" s="300"/>
      <c r="E3" s="300"/>
      <c r="F3" s="300"/>
      <c r="G3" s="190"/>
      <c r="H3" s="292" t="s">
        <v>3</v>
      </c>
      <c r="I3" s="292" t="s">
        <v>837</v>
      </c>
      <c r="J3" s="292" t="s">
        <v>810</v>
      </c>
      <c r="K3" s="29"/>
    </row>
    <row r="4" spans="1:11" ht="15" customHeight="1" x14ac:dyDescent="0.2">
      <c r="A4" s="25"/>
      <c r="B4" s="191" t="str">
        <f>"Reporting through "&amp;TEXT(D_DT[],"MMMM DD, YYYY")</f>
        <v>Reporting through February 25, 2017</v>
      </c>
      <c r="C4" s="192"/>
      <c r="D4" s="192"/>
      <c r="E4" s="192"/>
      <c r="F4" s="192"/>
      <c r="G4" s="192"/>
      <c r="H4" s="293"/>
      <c r="I4" s="293"/>
      <c r="J4" s="293"/>
      <c r="K4" s="29"/>
    </row>
    <row r="5" spans="1:11" ht="15" customHeight="1" x14ac:dyDescent="0.2">
      <c r="A5" s="25"/>
      <c r="B5" s="298" t="s">
        <v>828</v>
      </c>
      <c r="C5" s="298"/>
      <c r="D5" s="298"/>
      <c r="E5" s="298"/>
      <c r="F5" s="298"/>
      <c r="G5" s="197" t="s">
        <v>194</v>
      </c>
      <c r="H5" s="198">
        <f>SUM(H6,H11)</f>
        <v>389287</v>
      </c>
      <c r="I5" s="198">
        <f>SUM(I6,I11)</f>
        <v>98820</v>
      </c>
      <c r="J5" s="199">
        <f t="shared" ref="J5" si="0">IF(H5=0, 0,I5/H5)</f>
        <v>0.25384870288501798</v>
      </c>
      <c r="K5" s="29"/>
    </row>
    <row r="6" spans="1:11" s="157" customFormat="1" ht="15" customHeight="1" x14ac:dyDescent="0.2">
      <c r="A6" s="158"/>
      <c r="B6" s="296" t="s">
        <v>188</v>
      </c>
      <c r="C6" s="296"/>
      <c r="D6" s="296"/>
      <c r="E6" s="296"/>
      <c r="F6" s="296"/>
      <c r="G6" s="204" t="s">
        <v>194</v>
      </c>
      <c r="H6" s="205">
        <f>SUM(H7:H10)</f>
        <v>138369</v>
      </c>
      <c r="I6" s="205">
        <f>SUM(I7:I10)</f>
        <v>43296</v>
      </c>
      <c r="J6" s="206">
        <f t="shared" ref="J6:J16" si="1">IF(H6=0, 0,I6/H6)</f>
        <v>0.31290245647507753</v>
      </c>
      <c r="K6" s="29"/>
    </row>
    <row r="7" spans="1:11" s="157" customFormat="1" ht="15" customHeight="1" x14ac:dyDescent="0.2">
      <c r="A7" s="159" t="s">
        <v>18</v>
      </c>
      <c r="B7" s="301" t="s">
        <v>867</v>
      </c>
      <c r="C7" s="301"/>
      <c r="D7" s="301"/>
      <c r="E7" s="301"/>
      <c r="F7" s="301"/>
      <c r="G7" s="200" t="s">
        <v>168</v>
      </c>
      <c r="H7" s="195">
        <f>IFERROR(SUMIFS(D_D[INV],D_D[MT],3,D_D[EP],$A7),0)</f>
        <v>36958</v>
      </c>
      <c r="I7" s="195">
        <f>IFERROR(SUMIFS(D_D[BL],D_D[MT],3,D_D[EP],$A7),0)</f>
        <v>13561</v>
      </c>
      <c r="J7" s="201">
        <f t="shared" si="1"/>
        <v>0.36693002868120567</v>
      </c>
      <c r="K7" s="29"/>
    </row>
    <row r="8" spans="1:11" s="157" customFormat="1" ht="15" customHeight="1" x14ac:dyDescent="0.2">
      <c r="A8" s="159" t="s">
        <v>82</v>
      </c>
      <c r="B8" s="301" t="s">
        <v>824</v>
      </c>
      <c r="C8" s="301"/>
      <c r="D8" s="301"/>
      <c r="E8" s="301"/>
      <c r="F8" s="301"/>
      <c r="G8" s="202" t="s">
        <v>169</v>
      </c>
      <c r="H8" s="195">
        <f>IFERROR(SUMIFS(D_D[INV],D_D[MT],3,D_D[EP],$A8),0)</f>
        <v>87482</v>
      </c>
      <c r="I8" s="195">
        <f>IFERROR(SUMIFS(D_D[BL],D_D[MT],3,D_D[EP],$A8),0)</f>
        <v>27446</v>
      </c>
      <c r="J8" s="201">
        <f t="shared" si="1"/>
        <v>0.3137331108113669</v>
      </c>
      <c r="K8" s="29"/>
    </row>
    <row r="9" spans="1:11" s="157" customFormat="1" ht="15" customHeight="1" x14ac:dyDescent="0.2">
      <c r="A9" s="159" t="s">
        <v>98</v>
      </c>
      <c r="B9" s="304" t="s">
        <v>189</v>
      </c>
      <c r="C9" s="304"/>
      <c r="D9" s="304"/>
      <c r="E9" s="304"/>
      <c r="F9" s="304"/>
      <c r="G9" s="203" t="s">
        <v>171</v>
      </c>
      <c r="H9" s="195">
        <f>IFERROR(SUMIFS(D_D[INV],D_D[MT],3,D_D[EP],$A9),0)</f>
        <v>4900</v>
      </c>
      <c r="I9" s="195">
        <f>IFERROR(SUMIFS(D_D[BL],D_D[MT],3,D_D[EP],$A9),0)</f>
        <v>390</v>
      </c>
      <c r="J9" s="201">
        <f t="shared" si="1"/>
        <v>7.9591836734693874E-2</v>
      </c>
      <c r="K9" s="29"/>
    </row>
    <row r="10" spans="1:11" s="157" customFormat="1" ht="15" customHeight="1" x14ac:dyDescent="0.2">
      <c r="A10" s="159" t="s">
        <v>84</v>
      </c>
      <c r="B10" s="304" t="s">
        <v>14</v>
      </c>
      <c r="C10" s="304"/>
      <c r="D10" s="304"/>
      <c r="E10" s="304"/>
      <c r="F10" s="304"/>
      <c r="G10" s="202" t="s">
        <v>173</v>
      </c>
      <c r="H10" s="195">
        <f>IFERROR(SUMIFS(D_D[INV],D_D[MT],3,D_D[EP],$A10),0)</f>
        <v>9029</v>
      </c>
      <c r="I10" s="195">
        <f>IFERROR(SUMIFS(D_D[BL],D_D[MT],3,D_D[EP],$A10),0)</f>
        <v>1899</v>
      </c>
      <c r="J10" s="201">
        <f t="shared" si="1"/>
        <v>0.21032229482777717</v>
      </c>
      <c r="K10" s="29"/>
    </row>
    <row r="11" spans="1:11" s="157" customFormat="1" ht="15" customHeight="1" x14ac:dyDescent="0.2">
      <c r="A11" s="159"/>
      <c r="B11" s="296" t="s">
        <v>0</v>
      </c>
      <c r="C11" s="296"/>
      <c r="D11" s="296"/>
      <c r="E11" s="296"/>
      <c r="F11" s="296"/>
      <c r="G11" s="204" t="s">
        <v>194</v>
      </c>
      <c r="H11" s="205">
        <f>SUM(H12:H19)</f>
        <v>250918</v>
      </c>
      <c r="I11" s="205">
        <f>SUM(I12:I19)</f>
        <v>55524</v>
      </c>
      <c r="J11" s="206">
        <f t="shared" si="1"/>
        <v>0.2212834471819479</v>
      </c>
      <c r="K11" s="29"/>
    </row>
    <row r="12" spans="1:11" s="157" customFormat="1" ht="15" customHeight="1" x14ac:dyDescent="0.2">
      <c r="A12" s="159" t="s">
        <v>97</v>
      </c>
      <c r="B12" s="301" t="s">
        <v>177</v>
      </c>
      <c r="C12" s="301"/>
      <c r="D12" s="301"/>
      <c r="E12" s="301"/>
      <c r="F12" s="301"/>
      <c r="G12" s="203" t="s">
        <v>172</v>
      </c>
      <c r="H12" s="195">
        <f>IFERROR(SUMIFS(D_D[INV],D_D[MT],3,D_D[EP],$A12),0)</f>
        <v>5725</v>
      </c>
      <c r="I12" s="195">
        <f>IFERROR(SUMIFS(D_D[BL],D_D[MT],3,D_D[EP],$A12),0)</f>
        <v>261</v>
      </c>
      <c r="J12" s="201">
        <f t="shared" si="1"/>
        <v>4.5589519650655025E-2</v>
      </c>
      <c r="K12" s="29"/>
    </row>
    <row r="13" spans="1:11" s="157" customFormat="1" ht="15" customHeight="1" x14ac:dyDescent="0.2">
      <c r="A13" s="159" t="s">
        <v>19</v>
      </c>
      <c r="B13" s="301" t="s">
        <v>15</v>
      </c>
      <c r="C13" s="301"/>
      <c r="D13" s="301"/>
      <c r="E13" s="301"/>
      <c r="F13" s="301"/>
      <c r="G13" s="200" t="s">
        <v>170</v>
      </c>
      <c r="H13" s="195">
        <f>IFERROR(SUMIFS(D_D[INV],D_D[MT],3,D_D[EP],$A13),0)</f>
        <v>226234</v>
      </c>
      <c r="I13" s="195">
        <f>IFERROR(SUMIFS(D_D[BL],D_D[MT],3,D_D[EP],$A13),0)</f>
        <v>52969</v>
      </c>
      <c r="J13" s="201">
        <f t="shared" si="1"/>
        <v>0.23413368459205955</v>
      </c>
      <c r="K13" s="29"/>
    </row>
    <row r="14" spans="1:11" s="157" customFormat="1" ht="15" customHeight="1" x14ac:dyDescent="0.2">
      <c r="A14" s="159" t="s">
        <v>427</v>
      </c>
      <c r="B14" s="301" t="s">
        <v>12</v>
      </c>
      <c r="C14" s="301"/>
      <c r="D14" s="301"/>
      <c r="E14" s="301"/>
      <c r="F14" s="301"/>
      <c r="G14" s="200" t="s">
        <v>174</v>
      </c>
      <c r="H14" s="195">
        <f>IFERROR(SUMIFS(D_D[INV],D_D[MT],3,D_D[EP],$A14),0)</f>
        <v>18081</v>
      </c>
      <c r="I14" s="195">
        <f>IFERROR(SUMIFS(D_D[BL],D_D[MT],3,D_D[EP],$A14),0)</f>
        <v>2249</v>
      </c>
      <c r="J14" s="201">
        <f t="shared" si="1"/>
        <v>0.12438471323488745</v>
      </c>
      <c r="K14" s="29"/>
    </row>
    <row r="15" spans="1:11" s="157" customFormat="1" ht="15" customHeight="1" x14ac:dyDescent="0.2">
      <c r="A15" s="159" t="s">
        <v>85</v>
      </c>
      <c r="B15" s="304" t="s">
        <v>16</v>
      </c>
      <c r="C15" s="304"/>
      <c r="D15" s="304"/>
      <c r="E15" s="304"/>
      <c r="F15" s="304"/>
      <c r="G15" s="203" t="s">
        <v>175</v>
      </c>
      <c r="H15" s="195">
        <f>IFERROR(SUMIFS(D_D[INV],D_D[MT],3,D_D[EP],$A15),0)</f>
        <v>736</v>
      </c>
      <c r="I15" s="195">
        <f>IFERROR(SUMIFS(D_D[BL],D_D[MT],3,D_D[EP],$A15),0)</f>
        <v>24</v>
      </c>
      <c r="J15" s="201">
        <f t="shared" si="1"/>
        <v>3.2608695652173912E-2</v>
      </c>
      <c r="K15" s="29"/>
    </row>
    <row r="16" spans="1:11" s="157" customFormat="1" ht="15" customHeight="1" x14ac:dyDescent="0.2">
      <c r="A16" s="159" t="s">
        <v>86</v>
      </c>
      <c r="B16" s="304" t="s">
        <v>78</v>
      </c>
      <c r="C16" s="304"/>
      <c r="D16" s="304"/>
      <c r="E16" s="304"/>
      <c r="F16" s="304"/>
      <c r="G16" s="203" t="s">
        <v>178</v>
      </c>
      <c r="H16" s="195">
        <f>IFERROR(SUMIFS(D_D[INV],D_D[MT],3,D_D[EP],$A16),0)</f>
        <v>10</v>
      </c>
      <c r="I16" s="195">
        <f>IFERROR(SUMIFS(D_D[BL],D_D[MT],3,D_D[EP],$A16),0)</f>
        <v>4</v>
      </c>
      <c r="J16" s="201">
        <f t="shared" si="1"/>
        <v>0.4</v>
      </c>
      <c r="K16" s="29"/>
    </row>
    <row r="17" spans="1:11" s="157" customFormat="1" ht="15" customHeight="1" x14ac:dyDescent="0.2">
      <c r="A17" s="159" t="s">
        <v>440</v>
      </c>
      <c r="B17" s="304" t="s">
        <v>79</v>
      </c>
      <c r="C17" s="304"/>
      <c r="D17" s="304"/>
      <c r="E17" s="304"/>
      <c r="F17" s="304"/>
      <c r="G17" s="203" t="s">
        <v>179</v>
      </c>
      <c r="H17" s="195">
        <f>IFERROR(SUMIFS(D_D[INV],D_D[MT],3,D_D[EP],$A17),0)</f>
        <v>0</v>
      </c>
      <c r="I17" s="195">
        <f>IFERROR(SUMIFS(D_D[BL],D_D[MT],3,D_D[EP],$A17),0)</f>
        <v>0</v>
      </c>
      <c r="J17" s="201">
        <f>IF(H17=0, 0,I17/H17)</f>
        <v>0</v>
      </c>
      <c r="K17" s="29"/>
    </row>
    <row r="18" spans="1:11" s="157" customFormat="1" ht="15" customHeight="1" x14ac:dyDescent="0.2">
      <c r="A18" s="159" t="s">
        <v>83</v>
      </c>
      <c r="B18" s="304" t="s">
        <v>81</v>
      </c>
      <c r="C18" s="304"/>
      <c r="D18" s="304"/>
      <c r="E18" s="304"/>
      <c r="F18" s="304"/>
      <c r="G18" s="203" t="s">
        <v>180</v>
      </c>
      <c r="H18" s="195">
        <f>IFERROR(SUMIFS(D_D[INV],D_D[MT],3,D_D[EP],$A18),0)</f>
        <v>109</v>
      </c>
      <c r="I18" s="195">
        <f>IFERROR(SUMIFS(D_D[BL],D_D[MT],3,D_D[EP],$A18),0)</f>
        <v>7</v>
      </c>
      <c r="J18" s="201">
        <f>IF(H18=0, 0,I18/H18)</f>
        <v>6.4220183486238536E-2</v>
      </c>
      <c r="K18" s="29"/>
    </row>
    <row r="19" spans="1:11" s="157" customFormat="1" ht="15" customHeight="1" x14ac:dyDescent="0.2">
      <c r="A19" s="159" t="s">
        <v>387</v>
      </c>
      <c r="B19" s="304" t="s">
        <v>80</v>
      </c>
      <c r="C19" s="304"/>
      <c r="D19" s="304"/>
      <c r="E19" s="304"/>
      <c r="F19" s="304"/>
      <c r="G19" s="203" t="s">
        <v>181</v>
      </c>
      <c r="H19" s="195">
        <f>IFERROR(SUMIFS(D_D[INV],D_D[MT],3,D_D[EP],$A19),0)</f>
        <v>23</v>
      </c>
      <c r="I19" s="195">
        <f>IFERROR(SUMIFS(D_D[BL],D_D[MT],3,D_D[EP],$A19),0)</f>
        <v>10</v>
      </c>
      <c r="J19" s="201">
        <f>IF(H19=0, 0,I19/H19)</f>
        <v>0.43478260869565216</v>
      </c>
      <c r="K19" s="29"/>
    </row>
    <row r="20" spans="1:11" ht="15" customHeight="1" x14ac:dyDescent="0.2">
      <c r="A20" s="158"/>
      <c r="B20" s="30"/>
      <c r="C20" s="30"/>
      <c r="D20" s="30"/>
      <c r="E20" s="30"/>
      <c r="F20" s="30"/>
      <c r="G20" s="30"/>
      <c r="H20" s="30"/>
      <c r="I20" s="30"/>
      <c r="J20" s="30"/>
      <c r="K20" s="31"/>
    </row>
    <row r="21" spans="1:11" ht="30" customHeight="1" x14ac:dyDescent="0.2">
      <c r="A21" s="158"/>
      <c r="B21" s="297" t="s">
        <v>836</v>
      </c>
      <c r="C21" s="297"/>
      <c r="D21" s="297"/>
      <c r="E21" s="297"/>
      <c r="F21" s="297"/>
      <c r="G21" s="193" t="str">
        <f>"Pending on " &amp;TEXT(D_DT[]-1,"MM/DD/YY")</f>
        <v>Pending on 02/24/17</v>
      </c>
      <c r="H21" s="193" t="str">
        <f>"Pending on " &amp;TEXT(D_DT[]-8,"MM/DD/YY")</f>
        <v>Pending on 02/17/17</v>
      </c>
      <c r="I21" s="193" t="s">
        <v>812</v>
      </c>
      <c r="J21" s="193" t="s">
        <v>811</v>
      </c>
      <c r="K21" s="29"/>
    </row>
    <row r="22" spans="1:11" ht="16.5" customHeight="1" x14ac:dyDescent="0.2">
      <c r="A22" s="158">
        <v>1</v>
      </c>
      <c r="B22" s="296" t="s">
        <v>842</v>
      </c>
      <c r="C22" s="296"/>
      <c r="D22" s="296"/>
      <c r="E22" s="296"/>
      <c r="F22" s="296"/>
      <c r="G22" s="207">
        <f>IFERROR(SUMIFS(D_D[INV],D_D[MT],9,D_D[CAT],1,D_D[LOC],$A22),0)</f>
        <v>12644</v>
      </c>
      <c r="H22" s="207">
        <f>IFERROR(SUMIFS(D_D[BL],D_D[MT],9,D_D[CAT],1,D_D[LOC],$A22),0)</f>
        <v>13345</v>
      </c>
      <c r="I22" s="207">
        <f>IFERROR(SUMIFS(D_D[ADP],D_D[MT],9,D_D[CAT],1,D_D[LOC],$A22),0)</f>
        <v>-701</v>
      </c>
      <c r="J22" s="208">
        <f>I22/H22</f>
        <v>-5.2529037092544022E-2</v>
      </c>
      <c r="K22" s="29"/>
    </row>
    <row r="23" spans="1:11" ht="15.75" customHeight="1" x14ac:dyDescent="0.2">
      <c r="A23" s="158">
        <v>307</v>
      </c>
      <c r="B23" s="294" t="s">
        <v>20</v>
      </c>
      <c r="C23" s="294"/>
      <c r="D23" s="294"/>
      <c r="E23" s="294"/>
      <c r="F23" s="294"/>
      <c r="G23" s="195">
        <f>IFERROR(SUMIFS(D_D[INV],D_D[MT],9,D_D[CAT],1,D_D[LOC],$A23),0)</f>
        <v>2894</v>
      </c>
      <c r="H23" s="195">
        <f>IFERROR(SUMIFS(D_D[BL],D_D[MT],9,D_D[CAT],1,D_D[LOC],$A23),0)</f>
        <v>3596</v>
      </c>
      <c r="I23" s="195">
        <f>IFERROR(SUMIFS(D_D[ADP],D_D[MT],9,D_D[CAT],1,D_D[LOC],$A23),0)</f>
        <v>-702</v>
      </c>
      <c r="J23" s="196">
        <f t="shared" ref="J23:J26" si="2">I23/H23</f>
        <v>-0.19521690767519467</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IFERROR(SUMIFS(D_D[ADP],D_D[MT],9,D_D[CAT],1,D_D[LOC],$A24),0)</f>
        <v>0</v>
      </c>
      <c r="J24" s="201">
        <f t="shared" ref="J24" si="3">IF(H24=0, 0,I24/H24)</f>
        <v>0</v>
      </c>
      <c r="K24" s="29"/>
    </row>
    <row r="25" spans="1:11" ht="15" x14ac:dyDescent="0.2">
      <c r="A25" s="158">
        <v>331</v>
      </c>
      <c r="B25" s="294" t="s">
        <v>22</v>
      </c>
      <c r="C25" s="294"/>
      <c r="D25" s="294"/>
      <c r="E25" s="294"/>
      <c r="F25" s="294"/>
      <c r="G25" s="195">
        <f>IFERROR(SUMIFS(D_D[INV],D_D[MT],9,D_D[CAT],1,D_D[LOC],$A25),0)</f>
        <v>3319</v>
      </c>
      <c r="H25" s="195">
        <f>IFERROR(SUMIFS(D_D[BL],D_D[MT],9,D_D[CAT],1,D_D[LOC],$A25),0)</f>
        <v>3311</v>
      </c>
      <c r="I25" s="195">
        <f>IFERROR(SUMIFS(D_D[ADP],D_D[MT],9,D_D[CAT],1,D_D[LOC],$A25),0)</f>
        <v>8</v>
      </c>
      <c r="J25" s="196">
        <f t="shared" si="2"/>
        <v>2.4161884627000906E-3</v>
      </c>
      <c r="K25" s="29"/>
    </row>
    <row r="26" spans="1:11" ht="15" x14ac:dyDescent="0.2">
      <c r="A26" s="158">
        <v>351</v>
      </c>
      <c r="B26" s="294" t="s">
        <v>23</v>
      </c>
      <c r="C26" s="294"/>
      <c r="D26" s="294"/>
      <c r="E26" s="294"/>
      <c r="F26" s="294"/>
      <c r="G26" s="195">
        <f>IFERROR(SUMIFS(D_D[INV],D_D[MT],9,D_D[CAT],1,D_D[LOC],$A26),0)</f>
        <v>6431</v>
      </c>
      <c r="H26" s="195">
        <f>IFERROR(SUMIFS(D_D[BL],D_D[MT],9,D_D[CAT],1,D_D[LOC],$A26),0)</f>
        <v>6438</v>
      </c>
      <c r="I26" s="195">
        <f>IFERROR(SUMIFS(D_D[ADP],D_D[MT],9,D_D[CAT],1,D_D[LOC],$A26),0)</f>
        <v>-7</v>
      </c>
      <c r="J26" s="196">
        <f t="shared" si="2"/>
        <v>-1.0872941907424667E-3</v>
      </c>
      <c r="K26" s="29"/>
    </row>
    <row r="27" spans="1:11" ht="16.5" customHeight="1" x14ac:dyDescent="0.2">
      <c r="A27" s="158">
        <v>1</v>
      </c>
      <c r="B27" s="296" t="s">
        <v>841</v>
      </c>
      <c r="C27" s="296"/>
      <c r="D27" s="296"/>
      <c r="E27" s="296"/>
      <c r="F27" s="296"/>
      <c r="G27" s="207">
        <f>IFERROR(SUMIFS(D_D[INV],D_D[MT],9,D_D[CAT],2,D_D[LOC],$A27),0)</f>
        <v>102018</v>
      </c>
      <c r="H27" s="207">
        <f>IFERROR(SUMIFS(D_D[BL],D_D[MT],9,D_D[CAT],2,D_D[LOC],$A27),0)</f>
        <v>122927</v>
      </c>
      <c r="I27" s="207">
        <f>IFERROR(SUMIFS(D_D[ADP],D_D[MT],9,D_D[CAT],2,D_D[LOC],$A27),0)</f>
        <v>-20909</v>
      </c>
      <c r="J27" s="208">
        <f>I27/H27</f>
        <v>-0.17009281931552872</v>
      </c>
      <c r="K27" s="29"/>
    </row>
    <row r="28" spans="1:11" ht="15" x14ac:dyDescent="0.2">
      <c r="A28" s="158">
        <v>307</v>
      </c>
      <c r="B28" s="294" t="s">
        <v>20</v>
      </c>
      <c r="C28" s="294"/>
      <c r="D28" s="294"/>
      <c r="E28" s="294"/>
      <c r="F28" s="294"/>
      <c r="G28" s="195">
        <f>IFERROR(SUMIFS(D_D[INV],D_D[MT],9,D_D[CAT],2,D_D[LOC],$A28),0)</f>
        <v>22945</v>
      </c>
      <c r="H28" s="195">
        <f>IFERROR(SUMIFS(D_D[BL],D_D[MT],9,D_D[CAT],2,D_D[LOC],$A28),0)</f>
        <v>31856</v>
      </c>
      <c r="I28" s="195">
        <f>IFERROR(SUMIFS(D_D[ADP],D_D[MT],9,D_D[CAT],2,D_D[LOC],$A28),0)</f>
        <v>-8911</v>
      </c>
      <c r="J28" s="196">
        <f t="shared" ref="J28:J31" si="4">I28/H28</f>
        <v>-0.27972752385735811</v>
      </c>
      <c r="K28" s="29"/>
    </row>
    <row r="29" spans="1:11" ht="15" x14ac:dyDescent="0.2">
      <c r="A29" s="158">
        <v>316</v>
      </c>
      <c r="B29" s="295" t="s">
        <v>21</v>
      </c>
      <c r="C29" s="295"/>
      <c r="D29" s="295"/>
      <c r="E29" s="295"/>
      <c r="F29" s="295"/>
      <c r="G29" s="195">
        <f>IFERROR(SUMIFS(D_D[INV],D_D[MT],9,D_D[CAT],2,D_D[LOC],$A29),0)</f>
        <v>1</v>
      </c>
      <c r="H29" s="195">
        <f>IFERROR(SUMIFS(D_D[BL],D_D[MT],9,D_D[CAT],2,D_D[LOC],$A29),0)</f>
        <v>2</v>
      </c>
      <c r="I29" s="195">
        <f>IFERROR(SUMIFS(D_D[ADP],D_D[MT],9,D_D[CAT],2,D_D[LOC],$A29),0)</f>
        <v>-1</v>
      </c>
      <c r="J29" s="196">
        <f t="shared" si="4"/>
        <v>-0.5</v>
      </c>
      <c r="K29" s="29"/>
    </row>
    <row r="30" spans="1:11" ht="15" x14ac:dyDescent="0.2">
      <c r="A30" s="158">
        <v>331</v>
      </c>
      <c r="B30" s="294" t="s">
        <v>22</v>
      </c>
      <c r="C30" s="294"/>
      <c r="D30" s="294"/>
      <c r="E30" s="294"/>
      <c r="F30" s="294"/>
      <c r="G30" s="195">
        <f>IFERROR(SUMIFS(D_D[INV],D_D[MT],9,D_D[CAT],2,D_D[LOC],$A30),0)</f>
        <v>34164</v>
      </c>
      <c r="H30" s="195">
        <f>IFERROR(SUMIFS(D_D[BL],D_D[MT],9,D_D[CAT],2,D_D[LOC],$A30),0)</f>
        <v>36302</v>
      </c>
      <c r="I30" s="195">
        <f>IFERROR(SUMIFS(D_D[ADP],D_D[MT],9,D_D[CAT],2,D_D[LOC],$A30),0)</f>
        <v>-2138</v>
      </c>
      <c r="J30" s="196">
        <f t="shared" si="4"/>
        <v>-5.8894826731309573E-2</v>
      </c>
      <c r="K30" s="29"/>
    </row>
    <row r="31" spans="1:11" ht="15" x14ac:dyDescent="0.2">
      <c r="A31" s="158">
        <v>351</v>
      </c>
      <c r="B31" s="294" t="s">
        <v>23</v>
      </c>
      <c r="C31" s="294"/>
      <c r="D31" s="294"/>
      <c r="E31" s="294"/>
      <c r="F31" s="294"/>
      <c r="G31" s="195">
        <f>IFERROR(SUMIFS(D_D[INV],D_D[MT],9,D_D[CAT],2,D_D[LOC],$A31),0)</f>
        <v>44908</v>
      </c>
      <c r="H31" s="195">
        <f>IFERROR(SUMIFS(D_D[BL],D_D[MT],9,D_D[CAT],2,D_D[LOC],$A31),0)</f>
        <v>54767</v>
      </c>
      <c r="I31" s="195">
        <f>IFERROR(SUMIFS(D_D[ADP],D_D[MT],9,D_D[CAT],2,D_D[LOC],$A31),0)</f>
        <v>-9859</v>
      </c>
      <c r="J31" s="196">
        <f t="shared" si="4"/>
        <v>-0.18001716362042836</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1" t="s">
        <v>839</v>
      </c>
      <c r="C33" s="291"/>
      <c r="D33" s="291"/>
      <c r="E33" s="291"/>
      <c r="F33" s="291"/>
      <c r="G33" s="291"/>
      <c r="H33" s="291"/>
      <c r="I33" s="291"/>
      <c r="J33" s="291"/>
      <c r="K33" s="29"/>
    </row>
    <row r="34" spans="1:11" ht="15.75" customHeight="1" x14ac:dyDescent="0.2">
      <c r="A34" s="25"/>
      <c r="B34" s="291" t="s">
        <v>840</v>
      </c>
      <c r="C34" s="291"/>
      <c r="D34" s="291"/>
      <c r="E34" s="291"/>
      <c r="F34" s="291"/>
      <c r="G34" s="291"/>
      <c r="H34" s="291"/>
      <c r="I34" s="291"/>
      <c r="J34" s="291"/>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14:F14"/>
    <mergeCell ref="B15:F15"/>
    <mergeCell ref="B33:J33"/>
    <mergeCell ref="B16:F16"/>
    <mergeCell ref="B17:F17"/>
    <mergeCell ref="B18:F18"/>
    <mergeCell ref="B19:F19"/>
    <mergeCell ref="B22:F22"/>
    <mergeCell ref="B29:F29"/>
    <mergeCell ref="B30:F30"/>
    <mergeCell ref="B31:F31"/>
    <mergeCell ref="B13:F13"/>
    <mergeCell ref="B2:F2"/>
    <mergeCell ref="B7:F7"/>
    <mergeCell ref="B8:F8"/>
    <mergeCell ref="B9:F9"/>
    <mergeCell ref="B10:F10"/>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s>
  <phoneticPr fontId="0" type="noConversion"/>
  <conditionalFormatting sqref="J7:J8 J10 J12:J19">
    <cfRule type="expression" dxfId="483" priority="27" stopIfTrue="1">
      <formula>ISERROR(J7)</formula>
    </cfRule>
  </conditionalFormatting>
  <conditionalFormatting sqref="J9">
    <cfRule type="expression" dxfId="482" priority="2" stopIfTrue="1">
      <formula>ISERROR(J9)</formula>
    </cfRule>
  </conditionalFormatting>
  <conditionalFormatting sqref="J24">
    <cfRule type="expression" dxfId="481" priority="1" stopIfTrue="1">
      <formula>ISERROR(J24)</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2" t="s">
        <v>482</v>
      </c>
      <c r="M2" s="303"/>
      <c r="N2" s="303"/>
      <c r="O2" s="303"/>
      <c r="P2" s="303"/>
      <c r="Q2" s="309"/>
      <c r="R2" s="6"/>
    </row>
    <row r="3" spans="1:18" ht="15" customHeight="1" x14ac:dyDescent="0.2">
      <c r="B3" s="4"/>
      <c r="C3" s="103"/>
      <c r="D3" s="310" t="s">
        <v>829</v>
      </c>
      <c r="E3" s="311"/>
      <c r="F3" s="311"/>
      <c r="G3" s="311"/>
      <c r="H3" s="311"/>
      <c r="I3" s="311"/>
      <c r="J3" s="311"/>
      <c r="K3" s="312"/>
      <c r="L3" s="313">
        <f>D_DT[]</f>
        <v>42791</v>
      </c>
      <c r="M3" s="314"/>
      <c r="N3" s="314"/>
      <c r="O3" s="314"/>
      <c r="P3" s="314"/>
      <c r="Q3" s="315"/>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21" t="s">
        <v>856</v>
      </c>
      <c r="M7" s="322"/>
      <c r="N7" s="322"/>
      <c r="O7" s="322"/>
      <c r="P7" s="322"/>
      <c r="Q7" s="323"/>
      <c r="R7" s="9"/>
    </row>
    <row r="8" spans="1:18" s="97" customFormat="1" ht="15" customHeight="1" x14ac:dyDescent="0.25">
      <c r="B8" s="95"/>
      <c r="C8" s="8"/>
      <c r="D8" s="318" t="s">
        <v>493</v>
      </c>
      <c r="E8" s="319"/>
      <c r="F8" s="319"/>
      <c r="G8" s="319"/>
      <c r="H8" s="319"/>
      <c r="I8" s="319"/>
      <c r="J8" s="319"/>
      <c r="K8" s="319"/>
      <c r="L8" s="320" t="s">
        <v>494</v>
      </c>
      <c r="M8" s="320"/>
      <c r="N8" s="320"/>
      <c r="O8" s="320"/>
      <c r="P8" s="320"/>
      <c r="Q8" s="320"/>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08" t="s">
        <v>495</v>
      </c>
      <c r="M9" s="308" t="s">
        <v>496</v>
      </c>
      <c r="N9" s="320" t="s">
        <v>497</v>
      </c>
      <c r="O9" s="320"/>
      <c r="P9" s="320" t="s">
        <v>500</v>
      </c>
      <c r="Q9" s="320"/>
      <c r="R9" s="96"/>
    </row>
    <row r="10" spans="1:18" s="97" customFormat="1" ht="15" customHeight="1" x14ac:dyDescent="0.25">
      <c r="B10" s="95"/>
      <c r="C10" s="8"/>
      <c r="D10" s="306"/>
      <c r="E10" s="306"/>
      <c r="F10" s="306"/>
      <c r="G10" s="306"/>
      <c r="H10" s="306"/>
      <c r="I10" s="306"/>
      <c r="J10" s="306"/>
      <c r="K10" s="306"/>
      <c r="L10" s="308"/>
      <c r="M10" s="320"/>
      <c r="N10" s="134" t="s">
        <v>483</v>
      </c>
      <c r="O10" s="305" t="s">
        <v>499</v>
      </c>
      <c r="P10" s="134" t="s">
        <v>483</v>
      </c>
      <c r="Q10" s="305" t="s">
        <v>499</v>
      </c>
      <c r="R10" s="96"/>
    </row>
    <row r="11" spans="1:18" s="97" customFormat="1" ht="15" customHeight="1" x14ac:dyDescent="0.25">
      <c r="B11" s="95"/>
      <c r="C11" s="8"/>
      <c r="D11" s="307"/>
      <c r="E11" s="307"/>
      <c r="F11" s="307"/>
      <c r="G11" s="307"/>
      <c r="H11" s="307"/>
      <c r="I11" s="307"/>
      <c r="J11" s="307"/>
      <c r="K11" s="307"/>
      <c r="L11" s="308"/>
      <c r="M11" s="320"/>
      <c r="N11" s="135" t="s">
        <v>498</v>
      </c>
      <c r="O11" s="317"/>
      <c r="P11" s="135" t="s">
        <v>498</v>
      </c>
      <c r="Q11" s="317"/>
      <c r="R11" s="96"/>
    </row>
    <row r="12" spans="1:18" ht="12.75" x14ac:dyDescent="0.2">
      <c r="A12" s="133">
        <v>100</v>
      </c>
      <c r="B12" s="23"/>
      <c r="C12" s="161" t="str">
        <f>Driver!$C$20&amp; " Total"</f>
        <v>Compensation Total</v>
      </c>
      <c r="D12" s="166">
        <f>IF(ISNA($A12),"",IFERROR(SUMIFS(D_D[INV],D_D[MT],5,D_D[CAT],SMS, D_D[EP],-1,D_D[LOC],$A12),0))</f>
        <v>354393</v>
      </c>
      <c r="E12" s="166">
        <f>IF(ISNA($A12),"",IFERROR(SUMIFS(D_D[BL],D_D[MT],5,D_D[CAT],SMS, D_D[EP],-1,D_D[LOC],$A12),0))</f>
        <v>93204</v>
      </c>
      <c r="F12" s="167">
        <f>IF(ISNA($A12),"",IFERROR(E12/D12,0))</f>
        <v>0.26299616527414482</v>
      </c>
      <c r="G12" s="168">
        <f>IF(ISNA($A12),"",IFERROR(SUMIFS(D_D[ADP],D_D[MT],5,D_D[CAT],SMS, D_D[EP],-1,D_D[LOC],$A12),0))</f>
        <v>99.14</v>
      </c>
      <c r="H12" s="166">
        <f>IF(ISNA($A12),"",IFERROR(SUMIFS(D_D[PROD_MTD],D_D[MT],5,D_D[CAT],SMS, D_D[EP],-1,D_D[LOC],$A12),0))</f>
        <v>79673</v>
      </c>
      <c r="I12" s="168">
        <f>IF(ISNA($A12),"",IFERROR(SUMIFS(D_D[ADCM],D_D[MT],5,D_D[CAT],SMS, D_D[EP],-1,D_D[LOC],$A12),0))</f>
        <v>129.59</v>
      </c>
      <c r="J12" s="166">
        <f>IF(ISNA($A12),"",IFERROR(SUMIFS(D_D[PROD_FYTD],D_D[MT],5,D_D[CAT],SMS, D_D[EP],-1,D_D[LOC],$A12),0))</f>
        <v>408043</v>
      </c>
      <c r="K12" s="168">
        <f>IF(ISNA($A12),"",IFERROR(SUMIFS(D_D[ADCF],D_D[MT],5,D_D[CAT],SMS, D_D[EP],-1,D_D[LOC],$A12),0))</f>
        <v>127.52</v>
      </c>
      <c r="L12" s="140">
        <f>IF(ISNA($A12-99),"",IFERROR(SUMIFS(D_D[INV],D_D[MT],8,D_D[CAT],SMS,D_D[LOC],$A12-99),0))</f>
        <v>0.94206999999999996</v>
      </c>
      <c r="M12" s="140">
        <f>IF(ISNA($A12-99),"",IFERROR(SUMIFS(D_D[BL],D_D[MT],8,D_D[CAT],SMS,D_D[LOC],$A12-99),0))</f>
        <v>0.86151999999999995</v>
      </c>
      <c r="N12" s="140">
        <f>IF(ISNA($A12-99),"",IFERROR(SUMIFS(D_D[ADP],D_D[MT],8,D_D[CAT],SMS,D_D[LOC],$A12-99),0))</f>
        <v>0.86626000000000003</v>
      </c>
      <c r="O12" s="140">
        <f>IF(ISNA($A12-99),"",IFERROR(SUMIFS(D_D[PROD_MTD],D_D[MT],8,D_D[CAT],SMS,D_D[LOC],$A12-99),0))</f>
        <v>7.8600000000000007E-3</v>
      </c>
      <c r="P12" s="140">
        <f>IF(ISNA($A12-99),"",IFERROR(SUMIFS(D_D[PROD_FYTD],D_D[MT],8,D_D[CAT],SMS,D_D[LOC],$A12-99),0))</f>
        <v>0.89558000000000004</v>
      </c>
      <c r="Q12" s="140">
        <f>IF(ISNA($A12-99),"",IFERROR(SUMIFS(D_D[ADCM],D_D[MT],8,D_D[CAT],SMS,D_D[LOC],$A12-99),0))</f>
        <v>1.3990000000000001E-2</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23239</v>
      </c>
      <c r="E13" s="172">
        <f ca="1">IF(ISNA($A13),"",IFERROR(SUMIFS(D_D[BL],D_D[MT],5,D_D[CAT],SMS, D_D[EP],-1,D_D[LOC],$A13),0))</f>
        <v>8626</v>
      </c>
      <c r="F13" s="173">
        <f t="shared" ref="F13:F30" ca="1" si="2">IF(ISNA($A13),"",IFERROR(E13/D13,0))</f>
        <v>0.37118636774387881</v>
      </c>
      <c r="G13" s="174">
        <f ca="1">IF(ISNA($A13),"",IFERROR(SUMIFS(D_D[ADP],D_D[MT],5,D_D[CAT],SMS, D_D[EP],-1,D_D[LOC],$A13),0))</f>
        <v>114.47</v>
      </c>
      <c r="H13" s="172">
        <f ca="1">IF(ISNA($A13),"",IFERROR(SUMIFS(D_D[PROD_MTD],D_D[MT],5,D_D[CAT],SMS, D_D[EP],-1,D_D[LOC],$A13),0))</f>
        <v>17047</v>
      </c>
      <c r="I13" s="174">
        <f ca="1">IF(ISNA($A13),"",IFERROR(SUMIFS(D_D[ADCM],D_D[MT],5,D_D[CAT],SMS, D_D[EP],-1,D_D[LOC],$A13),0))</f>
        <v>135.31</v>
      </c>
      <c r="J13" s="172">
        <f ca="1">IF(ISNA($A13),"",IFERROR(SUMIFS(D_D[PROD_FYTD],D_D[MT],5,D_D[CAT],SMS, D_D[EP],-1,D_D[LOC],$A13),0))</f>
        <v>87805</v>
      </c>
      <c r="K13" s="174">
        <f ca="1">IF(ISNA($A13),"",IFERROR(SUMIFS(D_D[ADCF],D_D[MT],5,D_D[CAT],SMS, D_D[EP],-1,D_D[LOC],$A13),0))</f>
        <v>130.76</v>
      </c>
      <c r="L13" s="99">
        <f ca="1">IF(ISNA($A13),"",IFERROR(SUMIFS(D_D[INV],D_D[MT],8,D_D[CAT],SMS,D_D[LOC],$A13),0))</f>
        <v>0.94615000000000005</v>
      </c>
      <c r="M13" s="99">
        <f ca="1">IF(ISNA($A13),"",IFERROR(SUMIFS(D_D[BL],D_D[MT],8,D_D[CAT],SMS,D_D[LOC],$A13),0))</f>
        <v>0.85036</v>
      </c>
      <c r="N13" s="99">
        <f ca="1">IF(ISNA($A13),"",IFERROR(SUMIFS(D_D[ADP],D_D[MT],8,D_D[CAT],SMS,D_D[LOC],$A13),0))</f>
        <v>0.86014999999999997</v>
      </c>
      <c r="O13" s="99">
        <f ca="1">IF(ISNA($A13),"",IFERROR(SUMIFS(D_D[PROD_MTD],D_D[MT],8,D_D[CAT],SMS,D_D[LOC],$A13),0))</f>
        <v>1.5570000000000001E-2</v>
      </c>
      <c r="P13" s="99">
        <f ca="1">IF(ISNA($A13),"",IFERROR(SUMIFS(D_D[PROD_FYTD],D_D[MT],8,D_D[CAT],SMS,D_D[LOC],$A13),0))</f>
        <v>0.87934000000000001</v>
      </c>
      <c r="Q13" s="99">
        <f ca="1">IF(ISNA($A13),"",IFERROR(SUMIFS(D_D[ADCM],D_D[MT],8,D_D[CAT],SMS,D_D[LOC],$A13),0))</f>
        <v>3.2829999999999998E-2</v>
      </c>
      <c r="R13" s="6"/>
    </row>
    <row r="14" spans="1:18" ht="12.75" x14ac:dyDescent="0.2">
      <c r="A14" s="133" t="str">
        <f t="shared" ca="1" si="0"/>
        <v>313</v>
      </c>
      <c r="B14" s="23">
        <v>2</v>
      </c>
      <c r="C14" s="163" t="str">
        <f t="shared" ca="1" si="1"/>
        <v>Baltimore</v>
      </c>
      <c r="D14" s="172">
        <f ca="1">IF(ISNA($A14),"",IFERROR(SUMIFS(D_D[INV],D_D[MT],5,D_D[CAT],SMS, D_D[EP],-1,D_D[LOC],$A14),0))</f>
        <v>517</v>
      </c>
      <c r="E14" s="172">
        <f ca="1">IF(ISNA($A14),"",IFERROR(SUMIFS(D_D[BL],D_D[MT],5,D_D[CAT],SMS, D_D[EP],-1,D_D[LOC],$A14),0))</f>
        <v>248</v>
      </c>
      <c r="F14" s="173">
        <f t="shared" ca="1" si="2"/>
        <v>0.47969052224371372</v>
      </c>
      <c r="G14" s="174">
        <f ca="1">IF(ISNA($A14),"",IFERROR(SUMIFS(D_D[ADP],D_D[MT],5,D_D[CAT],SMS, D_D[EP],-1,D_D[LOC],$A14),0))</f>
        <v>129.78</v>
      </c>
      <c r="H14" s="172">
        <f ca="1">IF(ISNA($A14),"",IFERROR(SUMIFS(D_D[PROD_MTD],D_D[MT],5,D_D[CAT],SMS, D_D[EP],-1,D_D[LOC],$A14),0))</f>
        <v>333</v>
      </c>
      <c r="I14" s="174">
        <f ca="1">IF(ISNA($A14),"",IFERROR(SUMIFS(D_D[ADCM],D_D[MT],5,D_D[CAT],SMS, D_D[EP],-1,D_D[LOC],$A14),0))</f>
        <v>180.68</v>
      </c>
      <c r="J14" s="172">
        <f ca="1">IF(ISNA($A14),"",IFERROR(SUMIFS(D_D[PROD_FYTD],D_D[MT],5,D_D[CAT],SMS, D_D[EP],-1,D_D[LOC],$A14),0))</f>
        <v>2515</v>
      </c>
      <c r="K14" s="174">
        <f ca="1">IF(ISNA($A14),"",IFERROR(SUMIFS(D_D[ADCF],D_D[MT],5,D_D[CAT],SMS, D_D[EP],-1,D_D[LOC],$A14),0))</f>
        <v>169.53</v>
      </c>
      <c r="L14" s="99">
        <f ca="1">IF(ISNA($A14),"",IFERROR(SUMIFS(D_D[INV],D_D[MT],8,D_D[CAT],SMS,D_D[LOC],$A14),0))</f>
        <v>0.91735999999999995</v>
      </c>
      <c r="M14" s="99">
        <f ca="1">IF(ISNA($A14),"",IFERROR(SUMIFS(D_D[BL],D_D[MT],8,D_D[CAT],SMS,D_D[LOC],$A14),0))</f>
        <v>0.78212999999999999</v>
      </c>
      <c r="N14" s="99">
        <f ca="1">IF(ISNA($A14),"",IFERROR(SUMIFS(D_D[ADP],D_D[MT],8,D_D[CAT],SMS,D_D[LOC],$A14),0))</f>
        <v>0.76285999999999998</v>
      </c>
      <c r="O14" s="99">
        <f ca="1">IF(ISNA($A14),"",IFERROR(SUMIFS(D_D[PROD_MTD],D_D[MT],8,D_D[CAT],SMS,D_D[LOC],$A14),0))</f>
        <v>5.2249999999999998E-2</v>
      </c>
      <c r="P14" s="99">
        <f ca="1">IF(ISNA($A14),"",IFERROR(SUMIFS(D_D[PROD_FYTD],D_D[MT],8,D_D[CAT],SMS,D_D[LOC],$A14),0))</f>
        <v>0.86229</v>
      </c>
      <c r="Q14" s="99">
        <f ca="1">IF(ISNA($A14),"",IFERROR(SUMIFS(D_D[ADCM],D_D[MT],8,D_D[CAT],SMS,D_D[LOC],$A14),0))</f>
        <v>4.0460000000000003E-2</v>
      </c>
      <c r="R14" s="6"/>
    </row>
    <row r="15" spans="1:18" ht="12.75" x14ac:dyDescent="0.2">
      <c r="A15" s="133" t="str">
        <f t="shared" ca="1" si="0"/>
        <v>301</v>
      </c>
      <c r="B15" s="23">
        <v>3</v>
      </c>
      <c r="C15" s="163" t="str">
        <f t="shared" ca="1" si="1"/>
        <v>Boston</v>
      </c>
      <c r="D15" s="172">
        <f ca="1">IF(ISNA($A15),"",IFERROR(SUMIFS(D_D[INV],D_D[MT],5,D_D[CAT],SMS, D_D[EP],-1,D_D[LOC],$A15),0))</f>
        <v>697</v>
      </c>
      <c r="E15" s="172">
        <f ca="1">IF(ISNA($A15),"",IFERROR(SUMIFS(D_D[BL],D_D[MT],5,D_D[CAT],SMS, D_D[EP],-1,D_D[LOC],$A15),0))</f>
        <v>342</v>
      </c>
      <c r="F15" s="173">
        <f t="shared" ca="1" si="2"/>
        <v>0.49067431850789095</v>
      </c>
      <c r="G15" s="174">
        <f ca="1">IF(ISNA($A15),"",IFERROR(SUMIFS(D_D[ADP],D_D[MT],5,D_D[CAT],SMS, D_D[EP],-1,D_D[LOC],$A15),0))</f>
        <v>138.6</v>
      </c>
      <c r="H15" s="172">
        <f ca="1">IF(ISNA($A15),"",IFERROR(SUMIFS(D_D[PROD_MTD],D_D[MT],5,D_D[CAT],SMS, D_D[EP],-1,D_D[LOC],$A15),0))</f>
        <v>727</v>
      </c>
      <c r="I15" s="174">
        <f ca="1">IF(ISNA($A15),"",IFERROR(SUMIFS(D_D[ADCM],D_D[MT],5,D_D[CAT],SMS, D_D[EP],-1,D_D[LOC],$A15),0))</f>
        <v>154.16999999999999</v>
      </c>
      <c r="J15" s="172">
        <f ca="1">IF(ISNA($A15),"",IFERROR(SUMIFS(D_D[PROD_FYTD],D_D[MT],5,D_D[CAT],SMS, D_D[EP],-1,D_D[LOC],$A15),0))</f>
        <v>2779</v>
      </c>
      <c r="K15" s="174">
        <f ca="1">IF(ISNA($A15),"",IFERROR(SUMIFS(D_D[ADCF],D_D[MT],5,D_D[CAT],SMS, D_D[EP],-1,D_D[LOC],$A15),0))</f>
        <v>151.6</v>
      </c>
      <c r="L15" s="99">
        <f ca="1">IF(ISNA($A15),"",IFERROR(SUMIFS(D_D[INV],D_D[MT],8,D_D[CAT],SMS,D_D[LOC],$A15),0))</f>
        <v>0.93859999999999999</v>
      </c>
      <c r="M15" s="99">
        <f ca="1">IF(ISNA($A15),"",IFERROR(SUMIFS(D_D[BL],D_D[MT],8,D_D[CAT],SMS,D_D[LOC],$A15),0))</f>
        <v>0.82135999999999998</v>
      </c>
      <c r="N15" s="99">
        <f ca="1">IF(ISNA($A15),"",IFERROR(SUMIFS(D_D[ADP],D_D[MT],8,D_D[CAT],SMS,D_D[LOC],$A15),0))</f>
        <v>0.85436000000000001</v>
      </c>
      <c r="O15" s="99">
        <f ca="1">IF(ISNA($A15),"",IFERROR(SUMIFS(D_D[PROD_MTD],D_D[MT],8,D_D[CAT],SMS,D_D[LOC],$A15),0))</f>
        <v>4.2560000000000001E-2</v>
      </c>
      <c r="P15" s="99">
        <f ca="1">IF(ISNA($A15),"",IFERROR(SUMIFS(D_D[PROD_FYTD],D_D[MT],8,D_D[CAT],SMS,D_D[LOC],$A15),0))</f>
        <v>0.89793000000000001</v>
      </c>
      <c r="Q15" s="99">
        <f ca="1">IF(ISNA($A15),"",IFERROR(SUMIFS(D_D[ADCM],D_D[MT],8,D_D[CAT],SMS,D_D[LOC],$A15),0))</f>
        <v>3.5130000000000002E-2</v>
      </c>
      <c r="R15" s="6"/>
    </row>
    <row r="16" spans="1:18" ht="12.75" x14ac:dyDescent="0.2">
      <c r="A16" s="133" t="str">
        <f t="shared" ca="1" si="0"/>
        <v>307</v>
      </c>
      <c r="B16" s="23">
        <v>4</v>
      </c>
      <c r="C16" s="163" t="str">
        <f t="shared" ca="1" si="1"/>
        <v>Buffalo</v>
      </c>
      <c r="D16" s="172">
        <f ca="1">IF(ISNA($A16),"",IFERROR(SUMIFS(D_D[INV],D_D[MT],5,D_D[CAT],SMS, D_D[EP],-1,D_D[LOC],$A16),0))</f>
        <v>979</v>
      </c>
      <c r="E16" s="172">
        <f ca="1">IF(ISNA($A16),"",IFERROR(SUMIFS(D_D[BL],D_D[MT],5,D_D[CAT],SMS, D_D[EP],-1,D_D[LOC],$A16),0))</f>
        <v>493</v>
      </c>
      <c r="F16" s="173">
        <f t="shared" ca="1" si="2"/>
        <v>0.50357507660878442</v>
      </c>
      <c r="G16" s="174">
        <f ca="1">IF(ISNA($A16),"",IFERROR(SUMIFS(D_D[ADP],D_D[MT],5,D_D[CAT],SMS, D_D[EP],-1,D_D[LOC],$A16),0))</f>
        <v>124.8</v>
      </c>
      <c r="H16" s="172">
        <f ca="1">IF(ISNA($A16),"",IFERROR(SUMIFS(D_D[PROD_MTD],D_D[MT],5,D_D[CAT],SMS, D_D[EP],-1,D_D[LOC],$A16),0))</f>
        <v>833</v>
      </c>
      <c r="I16" s="174">
        <f ca="1">IF(ISNA($A16),"",IFERROR(SUMIFS(D_D[ADCM],D_D[MT],5,D_D[CAT],SMS, D_D[EP],-1,D_D[LOC],$A16),0))</f>
        <v>160.34</v>
      </c>
      <c r="J16" s="172">
        <f ca="1">IF(ISNA($A16),"",IFERROR(SUMIFS(D_D[PROD_FYTD],D_D[MT],5,D_D[CAT],SMS, D_D[EP],-1,D_D[LOC],$A16),0))</f>
        <v>3208</v>
      </c>
      <c r="K16" s="174">
        <f ca="1">IF(ISNA($A16),"",IFERROR(SUMIFS(D_D[ADCF],D_D[MT],5,D_D[CAT],SMS, D_D[EP],-1,D_D[LOC],$A16),0))</f>
        <v>162.44</v>
      </c>
      <c r="L16" s="99">
        <f ca="1">IF(ISNA($A16),"",IFERROR(SUMIFS(D_D[INV],D_D[MT],8,D_D[CAT],SMS,D_D[LOC],$A16),0))</f>
        <v>0.93508000000000002</v>
      </c>
      <c r="M16" s="99">
        <f ca="1">IF(ISNA($A16),"",IFERROR(SUMIFS(D_D[BL],D_D[MT],8,D_D[CAT],SMS,D_D[LOC],$A16),0))</f>
        <v>0.89100000000000001</v>
      </c>
      <c r="N16" s="99">
        <f ca="1">IF(ISNA($A16),"",IFERROR(SUMIFS(D_D[ADP],D_D[MT],8,D_D[CAT],SMS,D_D[LOC],$A16),0))</f>
        <v>0.90661000000000003</v>
      </c>
      <c r="O16" s="99">
        <f ca="1">IF(ISNA($A16),"",IFERROR(SUMIFS(D_D[PROD_MTD],D_D[MT],8,D_D[CAT],SMS,D_D[LOC],$A16),0))</f>
        <v>3.9289999999999999E-2</v>
      </c>
      <c r="P16" s="99">
        <f ca="1">IF(ISNA($A16),"",IFERROR(SUMIFS(D_D[PROD_FYTD],D_D[MT],8,D_D[CAT],SMS,D_D[LOC],$A16),0))</f>
        <v>0.82882</v>
      </c>
      <c r="Q16" s="99">
        <f ca="1">IF(ISNA($A16),"",IFERROR(SUMIFS(D_D[ADCM],D_D[MT],8,D_D[CAT],SMS,D_D[LOC],$A16),0))</f>
        <v>5.0040000000000001E-2</v>
      </c>
      <c r="R16" s="6"/>
    </row>
    <row r="17" spans="1:18" ht="12.75" x14ac:dyDescent="0.2">
      <c r="A17" s="133" t="str">
        <f t="shared" ca="1" si="0"/>
        <v>308</v>
      </c>
      <c r="B17" s="23">
        <v>5</v>
      </c>
      <c r="C17" s="163" t="str">
        <f t="shared" ca="1" si="1"/>
        <v>Hartford</v>
      </c>
      <c r="D17" s="172">
        <f ca="1">IF(ISNA($A17),"",IFERROR(SUMIFS(D_D[INV],D_D[MT],5,D_D[CAT],SMS, D_D[EP],-1,D_D[LOC],$A17),0))</f>
        <v>887</v>
      </c>
      <c r="E17" s="172">
        <f ca="1">IF(ISNA($A17),"",IFERROR(SUMIFS(D_D[BL],D_D[MT],5,D_D[CAT],SMS, D_D[EP],-1,D_D[LOC],$A17),0))</f>
        <v>447</v>
      </c>
      <c r="F17" s="173">
        <f t="shared" ca="1" si="2"/>
        <v>0.50394588500563697</v>
      </c>
      <c r="G17" s="174">
        <f ca="1">IF(ISNA($A17),"",IFERROR(SUMIFS(D_D[ADP],D_D[MT],5,D_D[CAT],SMS, D_D[EP],-1,D_D[LOC],$A17),0))</f>
        <v>124.46</v>
      </c>
      <c r="H17" s="172">
        <f ca="1">IF(ISNA($A17),"",IFERROR(SUMIFS(D_D[PROD_MTD],D_D[MT],5,D_D[CAT],SMS, D_D[EP],-1,D_D[LOC],$A17),0))</f>
        <v>802</v>
      </c>
      <c r="I17" s="174">
        <f ca="1">IF(ISNA($A17),"",IFERROR(SUMIFS(D_D[ADCM],D_D[MT],5,D_D[CAT],SMS, D_D[EP],-1,D_D[LOC],$A17),0))</f>
        <v>143.56</v>
      </c>
      <c r="J17" s="172">
        <f ca="1">IF(ISNA($A17),"",IFERROR(SUMIFS(D_D[PROD_FYTD],D_D[MT],5,D_D[CAT],SMS, D_D[EP],-1,D_D[LOC],$A17),0))</f>
        <v>3823</v>
      </c>
      <c r="K17" s="174">
        <f ca="1">IF(ISNA($A17),"",IFERROR(SUMIFS(D_D[ADCF],D_D[MT],5,D_D[CAT],SMS, D_D[EP],-1,D_D[LOC],$A17),0))</f>
        <v>153.41999999999999</v>
      </c>
      <c r="L17" s="99">
        <f ca="1">IF(ISNA($A17),"",IFERROR(SUMIFS(D_D[INV],D_D[MT],8,D_D[CAT],SMS,D_D[LOC],$A17),0))</f>
        <v>0.96538000000000002</v>
      </c>
      <c r="M17" s="99">
        <f ca="1">IF(ISNA($A17),"",IFERROR(SUMIFS(D_D[BL],D_D[MT],8,D_D[CAT],SMS,D_D[LOC],$A17),0))</f>
        <v>0.89051999999999998</v>
      </c>
      <c r="N17" s="99">
        <f ca="1">IF(ISNA($A17),"",IFERROR(SUMIFS(D_D[ADP],D_D[MT],8,D_D[CAT],SMS,D_D[LOC],$A17),0))</f>
        <v>0.90261999999999998</v>
      </c>
      <c r="O17" s="99">
        <f ca="1">IF(ISNA($A17),"",IFERROR(SUMIFS(D_D[PROD_MTD],D_D[MT],8,D_D[CAT],SMS,D_D[LOC],$A17),0))</f>
        <v>4.2939999999999999E-2</v>
      </c>
      <c r="P17" s="99">
        <f ca="1">IF(ISNA($A17),"",IFERROR(SUMIFS(D_D[PROD_FYTD],D_D[MT],8,D_D[CAT],SMS,D_D[LOC],$A17),0))</f>
        <v>0.91393999999999997</v>
      </c>
      <c r="Q17" s="99">
        <f ca="1">IF(ISNA($A17),"",IFERROR(SUMIFS(D_D[ADCM],D_D[MT],8,D_D[CAT],SMS,D_D[LOC],$A17),0))</f>
        <v>5.4969999999999998E-2</v>
      </c>
      <c r="R17" s="6"/>
    </row>
    <row r="18" spans="1:18" ht="12.75" x14ac:dyDescent="0.2">
      <c r="A18" s="133" t="str">
        <f t="shared" ca="1" si="0"/>
        <v>315</v>
      </c>
      <c r="B18" s="23">
        <v>6</v>
      </c>
      <c r="C18" s="163" t="str">
        <f t="shared" ca="1" si="1"/>
        <v>Huntington</v>
      </c>
      <c r="D18" s="172">
        <f ca="1">IF(ISNA($A18),"",IFERROR(SUMIFS(D_D[INV],D_D[MT],5,D_D[CAT],SMS, D_D[EP],-1,D_D[LOC],$A18),0))</f>
        <v>2091</v>
      </c>
      <c r="E18" s="172">
        <f ca="1">IF(ISNA($A18),"",IFERROR(SUMIFS(D_D[BL],D_D[MT],5,D_D[CAT],SMS, D_D[EP],-1,D_D[LOC],$A18),0))</f>
        <v>870</v>
      </c>
      <c r="F18" s="173">
        <f t="shared" ca="1" si="2"/>
        <v>0.41606886657101866</v>
      </c>
      <c r="G18" s="174">
        <f ca="1">IF(ISNA($A18),"",IFERROR(SUMIFS(D_D[ADP],D_D[MT],5,D_D[CAT],SMS, D_D[EP],-1,D_D[LOC],$A18),0))</f>
        <v>115.13</v>
      </c>
      <c r="H18" s="172">
        <f ca="1">IF(ISNA($A18),"",IFERROR(SUMIFS(D_D[PROD_MTD],D_D[MT],5,D_D[CAT],SMS, D_D[EP],-1,D_D[LOC],$A18),0))</f>
        <v>1372</v>
      </c>
      <c r="I18" s="174">
        <f ca="1">IF(ISNA($A18),"",IFERROR(SUMIFS(D_D[ADCM],D_D[MT],5,D_D[CAT],SMS, D_D[EP],-1,D_D[LOC],$A18),0))</f>
        <v>128.63999999999999</v>
      </c>
      <c r="J18" s="172">
        <f ca="1">IF(ISNA($A18),"",IFERROR(SUMIFS(D_D[PROD_FYTD],D_D[MT],5,D_D[CAT],SMS, D_D[EP],-1,D_D[LOC],$A18),0))</f>
        <v>7756</v>
      </c>
      <c r="K18" s="174">
        <f ca="1">IF(ISNA($A18),"",IFERROR(SUMIFS(D_D[ADCF],D_D[MT],5,D_D[CAT],SMS, D_D[EP],-1,D_D[LOC],$A18),0))</f>
        <v>122.75</v>
      </c>
      <c r="L18" s="99">
        <f ca="1">IF(ISNA($A18),"",IFERROR(SUMIFS(D_D[INV],D_D[MT],8,D_D[CAT],SMS,D_D[LOC],$A18),0))</f>
        <v>0.91832999999999998</v>
      </c>
      <c r="M18" s="99">
        <f ca="1">IF(ISNA($A18),"",IFERROR(SUMIFS(D_D[BL],D_D[MT],8,D_D[CAT],SMS,D_D[LOC],$A18),0))</f>
        <v>0.87834999999999996</v>
      </c>
      <c r="N18" s="99">
        <f ca="1">IF(ISNA($A18),"",IFERROR(SUMIFS(D_D[ADP],D_D[MT],8,D_D[CAT],SMS,D_D[LOC],$A18),0))</f>
        <v>0.87114000000000003</v>
      </c>
      <c r="O18" s="99">
        <f ca="1">IF(ISNA($A18),"",IFERROR(SUMIFS(D_D[PROD_MTD],D_D[MT],8,D_D[CAT],SMS,D_D[LOC],$A18),0))</f>
        <v>4.9059999999999999E-2</v>
      </c>
      <c r="P18" s="99">
        <f ca="1">IF(ISNA($A18),"",IFERROR(SUMIFS(D_D[PROD_FYTD],D_D[MT],8,D_D[CAT],SMS,D_D[LOC],$A18),0))</f>
        <v>0.9264</v>
      </c>
      <c r="Q18" s="99">
        <f ca="1">IF(ISNA($A18),"",IFERROR(SUMIFS(D_D[ADCM],D_D[MT],8,D_D[CAT],SMS,D_D[LOC],$A18),0))</f>
        <v>3.4849999999999999E-2</v>
      </c>
      <c r="R18" s="6"/>
    </row>
    <row r="19" spans="1:18" ht="12.75" x14ac:dyDescent="0.2">
      <c r="A19" s="133" t="str">
        <f t="shared" ca="1" si="0"/>
        <v>373</v>
      </c>
      <c r="B19" s="23">
        <v>7</v>
      </c>
      <c r="C19" s="163" t="str">
        <f t="shared" ca="1" si="1"/>
        <v>Manchester</v>
      </c>
      <c r="D19" s="172">
        <f ca="1">IF(ISNA($A19),"",IFERROR(SUMIFS(D_D[INV],D_D[MT],5,D_D[CAT],SMS, D_D[EP],-1,D_D[LOC],$A19),0))</f>
        <v>375</v>
      </c>
      <c r="E19" s="172">
        <f ca="1">IF(ISNA($A19),"",IFERROR(SUMIFS(D_D[BL],D_D[MT],5,D_D[CAT],SMS, D_D[EP],-1,D_D[LOC],$A19),0))</f>
        <v>267</v>
      </c>
      <c r="F19" s="173">
        <f t="shared" ca="1" si="2"/>
        <v>0.71199999999999997</v>
      </c>
      <c r="G19" s="174">
        <f ca="1">IF(ISNA($A19),"",IFERROR(SUMIFS(D_D[ADP],D_D[MT],5,D_D[CAT],SMS, D_D[EP],-1,D_D[LOC],$A19),0))</f>
        <v>151.9</v>
      </c>
      <c r="H19" s="172">
        <f ca="1">IF(ISNA($A19),"",IFERROR(SUMIFS(D_D[PROD_MTD],D_D[MT],5,D_D[CAT],SMS, D_D[EP],-1,D_D[LOC],$A19),0))</f>
        <v>301</v>
      </c>
      <c r="I19" s="174">
        <f ca="1">IF(ISNA($A19),"",IFERROR(SUMIFS(D_D[ADCM],D_D[MT],5,D_D[CAT],SMS, D_D[EP],-1,D_D[LOC],$A19),0))</f>
        <v>180.95</v>
      </c>
      <c r="J19" s="172">
        <f ca="1">IF(ISNA($A19),"",IFERROR(SUMIFS(D_D[PROD_FYTD],D_D[MT],5,D_D[CAT],SMS, D_D[EP],-1,D_D[LOC],$A19),0))</f>
        <v>1182</v>
      </c>
      <c r="K19" s="174">
        <f ca="1">IF(ISNA($A19),"",IFERROR(SUMIFS(D_D[ADCF],D_D[MT],5,D_D[CAT],SMS, D_D[EP],-1,D_D[LOC],$A19),0))</f>
        <v>176.88</v>
      </c>
      <c r="L19" s="99">
        <f ca="1">IF(ISNA($A19),"",IFERROR(SUMIFS(D_D[INV],D_D[MT],8,D_D[CAT],SMS,D_D[LOC],$A19),0))</f>
        <v>0.96965000000000001</v>
      </c>
      <c r="M19" s="99">
        <f ca="1">IF(ISNA($A19),"",IFERROR(SUMIFS(D_D[BL],D_D[MT],8,D_D[CAT],SMS,D_D[LOC],$A19),0))</f>
        <v>0.93608999999999998</v>
      </c>
      <c r="N19" s="99">
        <f ca="1">IF(ISNA($A19),"",IFERROR(SUMIFS(D_D[ADP],D_D[MT],8,D_D[CAT],SMS,D_D[LOC],$A19),0))</f>
        <v>0.83536999999999995</v>
      </c>
      <c r="O19" s="99">
        <f ca="1">IF(ISNA($A19),"",IFERROR(SUMIFS(D_D[PROD_MTD],D_D[MT],8,D_D[CAT],SMS,D_D[LOC],$A19),0))</f>
        <v>6.2619999999999995E-2</v>
      </c>
      <c r="P19" s="99">
        <f ca="1">IF(ISNA($A19),"",IFERROR(SUMIFS(D_D[PROD_FYTD],D_D[MT],8,D_D[CAT],SMS,D_D[LOC],$A19),0))</f>
        <v>0.91247999999999996</v>
      </c>
      <c r="Q19" s="99">
        <f ca="1">IF(ISNA($A19),"",IFERROR(SUMIFS(D_D[ADCM],D_D[MT],8,D_D[CAT],SMS,D_D[LOC],$A19),0))</f>
        <v>4.7890000000000002E-2</v>
      </c>
      <c r="R19" s="6"/>
    </row>
    <row r="20" spans="1:18" ht="12.75" x14ac:dyDescent="0.2">
      <c r="A20" s="133" t="str">
        <f t="shared" ca="1" si="0"/>
        <v>306</v>
      </c>
      <c r="B20" s="23">
        <v>8</v>
      </c>
      <c r="C20" s="163" t="str">
        <f t="shared" ca="1" si="1"/>
        <v>New York</v>
      </c>
      <c r="D20" s="172">
        <f ca="1">IF(ISNA($A20),"",IFERROR(SUMIFS(D_D[INV],D_D[MT],5,D_D[CAT],SMS, D_D[EP],-1,D_D[LOC],$A20),0))</f>
        <v>1329</v>
      </c>
      <c r="E20" s="172">
        <f ca="1">IF(ISNA($A20),"",IFERROR(SUMIFS(D_D[BL],D_D[MT],5,D_D[CAT],SMS, D_D[EP],-1,D_D[LOC],$A20),0))</f>
        <v>426</v>
      </c>
      <c r="F20" s="173">
        <f t="shared" ca="1" si="2"/>
        <v>0.32054176072234764</v>
      </c>
      <c r="G20" s="174">
        <f ca="1">IF(ISNA($A20),"",IFERROR(SUMIFS(D_D[ADP],D_D[MT],5,D_D[CAT],SMS, D_D[EP],-1,D_D[LOC],$A20),0))</f>
        <v>114.15</v>
      </c>
      <c r="H20" s="172">
        <f ca="1">IF(ISNA($A20),"",IFERROR(SUMIFS(D_D[PROD_MTD],D_D[MT],5,D_D[CAT],SMS, D_D[EP],-1,D_D[LOC],$A20),0))</f>
        <v>862</v>
      </c>
      <c r="I20" s="174">
        <f ca="1">IF(ISNA($A20),"",IFERROR(SUMIFS(D_D[ADCM],D_D[MT],5,D_D[CAT],SMS, D_D[EP],-1,D_D[LOC],$A20),0))</f>
        <v>145.76</v>
      </c>
      <c r="J20" s="172">
        <f ca="1">IF(ISNA($A20),"",IFERROR(SUMIFS(D_D[PROD_FYTD],D_D[MT],5,D_D[CAT],SMS, D_D[EP],-1,D_D[LOC],$A20),0))</f>
        <v>4747</v>
      </c>
      <c r="K20" s="174">
        <f ca="1">IF(ISNA($A20),"",IFERROR(SUMIFS(D_D[ADCF],D_D[MT],5,D_D[CAT],SMS, D_D[EP],-1,D_D[LOC],$A20),0))</f>
        <v>141.75</v>
      </c>
      <c r="L20" s="99">
        <f ca="1">IF(ISNA($A20),"",IFERROR(SUMIFS(D_D[INV],D_D[MT],8,D_D[CAT],SMS,D_D[LOC],$A20),0))</f>
        <v>0.94328000000000001</v>
      </c>
      <c r="M20" s="99">
        <f ca="1">IF(ISNA($A20),"",IFERROR(SUMIFS(D_D[BL],D_D[MT],8,D_D[CAT],SMS,D_D[LOC],$A20),0))</f>
        <v>0.88312000000000002</v>
      </c>
      <c r="N20" s="99">
        <f ca="1">IF(ISNA($A20),"",IFERROR(SUMIFS(D_D[ADP],D_D[MT],8,D_D[CAT],SMS,D_D[LOC],$A20),0))</f>
        <v>0.89520999999999995</v>
      </c>
      <c r="O20" s="99">
        <f ca="1">IF(ISNA($A20),"",IFERROR(SUMIFS(D_D[PROD_MTD],D_D[MT],8,D_D[CAT],SMS,D_D[LOC],$A20),0))</f>
        <v>4.4949999999999997E-2</v>
      </c>
      <c r="P20" s="99">
        <f ca="1">IF(ISNA($A20),"",IFERROR(SUMIFS(D_D[PROD_FYTD],D_D[MT],8,D_D[CAT],SMS,D_D[LOC],$A20),0))</f>
        <v>0.90580000000000005</v>
      </c>
      <c r="Q20" s="99">
        <f ca="1">IF(ISNA($A20),"",IFERROR(SUMIFS(D_D[ADCM],D_D[MT],8,D_D[CAT],SMS,D_D[LOC],$A20),0))</f>
        <v>4.4600000000000001E-2</v>
      </c>
      <c r="R20" s="6"/>
    </row>
    <row r="21" spans="1:18" ht="12.75" x14ac:dyDescent="0.2">
      <c r="A21" s="133" t="str">
        <f t="shared" ca="1" si="0"/>
        <v>309</v>
      </c>
      <c r="B21" s="23">
        <v>9</v>
      </c>
      <c r="C21" s="163" t="str">
        <f t="shared" ca="1" si="1"/>
        <v>Newark</v>
      </c>
      <c r="D21" s="172">
        <f ca="1">IF(ISNA($A21),"",IFERROR(SUMIFS(D_D[INV],D_D[MT],5,D_D[CAT],SMS, D_D[EP],-1,D_D[LOC],$A21),0))</f>
        <v>575</v>
      </c>
      <c r="E21" s="172">
        <f ca="1">IF(ISNA($A21),"",IFERROR(SUMIFS(D_D[BL],D_D[MT],5,D_D[CAT],SMS, D_D[EP],-1,D_D[LOC],$A21),0))</f>
        <v>328</v>
      </c>
      <c r="F21" s="173">
        <f t="shared" ca="1" si="2"/>
        <v>0.57043478260869562</v>
      </c>
      <c r="G21" s="174">
        <f ca="1">IF(ISNA($A21),"",IFERROR(SUMIFS(D_D[ADP],D_D[MT],5,D_D[CAT],SMS, D_D[EP],-1,D_D[LOC],$A21),0))</f>
        <v>131.16</v>
      </c>
      <c r="H21" s="172">
        <f ca="1">IF(ISNA($A21),"",IFERROR(SUMIFS(D_D[PROD_MTD],D_D[MT],5,D_D[CAT],SMS, D_D[EP],-1,D_D[LOC],$A21),0))</f>
        <v>482</v>
      </c>
      <c r="I21" s="174">
        <f ca="1">IF(ISNA($A21),"",IFERROR(SUMIFS(D_D[ADCM],D_D[MT],5,D_D[CAT],SMS, D_D[EP],-1,D_D[LOC],$A21),0))</f>
        <v>172.55</v>
      </c>
      <c r="J21" s="172">
        <f ca="1">IF(ISNA($A21),"",IFERROR(SUMIFS(D_D[PROD_FYTD],D_D[MT],5,D_D[CAT],SMS, D_D[EP],-1,D_D[LOC],$A21),0))</f>
        <v>2345</v>
      </c>
      <c r="K21" s="174">
        <f ca="1">IF(ISNA($A21),"",IFERROR(SUMIFS(D_D[ADCF],D_D[MT],5,D_D[CAT],SMS, D_D[EP],-1,D_D[LOC],$A21),0))</f>
        <v>171.67</v>
      </c>
      <c r="L21" s="99">
        <f ca="1">IF(ISNA($A21),"",IFERROR(SUMIFS(D_D[INV],D_D[MT],8,D_D[CAT],SMS,D_D[LOC],$A21),0))</f>
        <v>0.91637000000000002</v>
      </c>
      <c r="M21" s="99">
        <f ca="1">IF(ISNA($A21),"",IFERROR(SUMIFS(D_D[BL],D_D[MT],8,D_D[CAT],SMS,D_D[LOC],$A21),0))</f>
        <v>0.80047999999999997</v>
      </c>
      <c r="N21" s="99">
        <f ca="1">IF(ISNA($A21),"",IFERROR(SUMIFS(D_D[ADP],D_D[MT],8,D_D[CAT],SMS,D_D[LOC],$A21),0))</f>
        <v>0.88339999999999996</v>
      </c>
      <c r="O21" s="99">
        <f ca="1">IF(ISNA($A21),"",IFERROR(SUMIFS(D_D[PROD_MTD],D_D[MT],8,D_D[CAT],SMS,D_D[LOC],$A21),0))</f>
        <v>4.3749999999999997E-2</v>
      </c>
      <c r="P21" s="99">
        <f ca="1">IF(ISNA($A21),"",IFERROR(SUMIFS(D_D[PROD_FYTD],D_D[MT],8,D_D[CAT],SMS,D_D[LOC],$A21),0))</f>
        <v>0.80442000000000002</v>
      </c>
      <c r="Q21" s="99">
        <f ca="1">IF(ISNA($A21),"",IFERROR(SUMIFS(D_D[ADCM],D_D[MT],8,D_D[CAT],SMS,D_D[LOC],$A21),0))</f>
        <v>5.3280000000000001E-2</v>
      </c>
      <c r="R21" s="6"/>
    </row>
    <row r="22" spans="1:18" ht="12.75" x14ac:dyDescent="0.2">
      <c r="A22" s="133" t="str">
        <f t="shared" ca="1" si="0"/>
        <v>310</v>
      </c>
      <c r="B22" s="23">
        <v>10</v>
      </c>
      <c r="C22" s="163" t="str">
        <f t="shared" ca="1" si="1"/>
        <v>Philadelphia</v>
      </c>
      <c r="D22" s="172">
        <f ca="1">IF(ISNA($A22),"",IFERROR(SUMIFS(D_D[INV],D_D[MT],5,D_D[CAT],SMS, D_D[EP],-1,D_D[LOC],$A22),0))</f>
        <v>3355</v>
      </c>
      <c r="E22" s="172">
        <f ca="1">IF(ISNA($A22),"",IFERROR(SUMIFS(D_D[BL],D_D[MT],5,D_D[CAT],SMS, D_D[EP],-1,D_D[LOC],$A22),0))</f>
        <v>1194</v>
      </c>
      <c r="F22" s="173">
        <f t="shared" ca="1" si="2"/>
        <v>0.35588673621460509</v>
      </c>
      <c r="G22" s="174">
        <f ca="1">IF(ISNA($A22),"",IFERROR(SUMIFS(D_D[ADP],D_D[MT],5,D_D[CAT],SMS, D_D[EP],-1,D_D[LOC],$A22),0))</f>
        <v>126.7</v>
      </c>
      <c r="H22" s="172">
        <f ca="1">IF(ISNA($A22),"",IFERROR(SUMIFS(D_D[PROD_MTD],D_D[MT],5,D_D[CAT],SMS, D_D[EP],-1,D_D[LOC],$A22),0))</f>
        <v>1703</v>
      </c>
      <c r="I22" s="174">
        <f ca="1">IF(ISNA($A22),"",IFERROR(SUMIFS(D_D[ADCM],D_D[MT],5,D_D[CAT],SMS, D_D[EP],-1,D_D[LOC],$A22),0))</f>
        <v>135.83000000000001</v>
      </c>
      <c r="J22" s="172">
        <f ca="1">IF(ISNA($A22),"",IFERROR(SUMIFS(D_D[PROD_FYTD],D_D[MT],5,D_D[CAT],SMS, D_D[EP],-1,D_D[LOC],$A22),0))</f>
        <v>10855</v>
      </c>
      <c r="K22" s="174">
        <f ca="1">IF(ISNA($A22),"",IFERROR(SUMIFS(D_D[ADCF],D_D[MT],5,D_D[CAT],SMS, D_D[EP],-1,D_D[LOC],$A22),0))</f>
        <v>124.7</v>
      </c>
      <c r="L22" s="99">
        <f ca="1">IF(ISNA($A22),"",IFERROR(SUMIFS(D_D[INV],D_D[MT],8,D_D[CAT],SMS,D_D[LOC],$A22),0))</f>
        <v>0.93752000000000002</v>
      </c>
      <c r="M22" s="99">
        <f ca="1">IF(ISNA($A22),"",IFERROR(SUMIFS(D_D[BL],D_D[MT],8,D_D[CAT],SMS,D_D[LOC],$A22),0))</f>
        <v>0.80608000000000002</v>
      </c>
      <c r="N22" s="99">
        <f ca="1">IF(ISNA($A22),"",IFERROR(SUMIFS(D_D[ADP],D_D[MT],8,D_D[CAT],SMS,D_D[LOC],$A22),0))</f>
        <v>0.85553999999999997</v>
      </c>
      <c r="O22" s="99">
        <f ca="1">IF(ISNA($A22),"",IFERROR(SUMIFS(D_D[PROD_MTD],D_D[MT],8,D_D[CAT],SMS,D_D[LOC],$A22),0))</f>
        <v>4.9709999999999997E-2</v>
      </c>
      <c r="P22" s="99">
        <f ca="1">IF(ISNA($A22),"",IFERROR(SUMIFS(D_D[PROD_FYTD],D_D[MT],8,D_D[CAT],SMS,D_D[LOC],$A22),0))</f>
        <v>0.90349999999999997</v>
      </c>
      <c r="Q22" s="99">
        <f ca="1">IF(ISNA($A22),"",IFERROR(SUMIFS(D_D[ADCM],D_D[MT],8,D_D[CAT],SMS,D_D[LOC],$A22),0))</f>
        <v>3.8539999999999998E-2</v>
      </c>
      <c r="R22" s="6"/>
    </row>
    <row r="23" spans="1:18" ht="12.75" x14ac:dyDescent="0.2">
      <c r="A23" s="133" t="str">
        <f t="shared" ca="1" si="0"/>
        <v>311</v>
      </c>
      <c r="B23" s="23">
        <v>11</v>
      </c>
      <c r="C23" s="163" t="str">
        <f t="shared" ca="1" si="1"/>
        <v>Pittsburgh</v>
      </c>
      <c r="D23" s="172">
        <f ca="1">IF(ISNA($A23),"",IFERROR(SUMIFS(D_D[INV],D_D[MT],5,D_D[CAT],SMS, D_D[EP],-1,D_D[LOC],$A23),0))</f>
        <v>656</v>
      </c>
      <c r="E23" s="172">
        <f ca="1">IF(ISNA($A23),"",IFERROR(SUMIFS(D_D[BL],D_D[MT],5,D_D[CAT],SMS, D_D[EP],-1,D_D[LOC],$A23),0))</f>
        <v>311</v>
      </c>
      <c r="F23" s="173">
        <f t="shared" ca="1" si="2"/>
        <v>0.47408536585365851</v>
      </c>
      <c r="G23" s="174">
        <f ca="1">IF(ISNA($A23),"",IFERROR(SUMIFS(D_D[ADP],D_D[MT],5,D_D[CAT],SMS, D_D[EP],-1,D_D[LOC],$A23),0))</f>
        <v>127.75</v>
      </c>
      <c r="H23" s="172">
        <f ca="1">IF(ISNA($A23),"",IFERROR(SUMIFS(D_D[PROD_MTD],D_D[MT],5,D_D[CAT],SMS, D_D[EP],-1,D_D[LOC],$A23),0))</f>
        <v>663</v>
      </c>
      <c r="I23" s="174">
        <f ca="1">IF(ISNA($A23),"",IFERROR(SUMIFS(D_D[ADCM],D_D[MT],5,D_D[CAT],SMS, D_D[EP],-1,D_D[LOC],$A23),0))</f>
        <v>170.1</v>
      </c>
      <c r="J23" s="172">
        <f ca="1">IF(ISNA($A23),"",IFERROR(SUMIFS(D_D[PROD_FYTD],D_D[MT],5,D_D[CAT],SMS, D_D[EP],-1,D_D[LOC],$A23),0))</f>
        <v>3892</v>
      </c>
      <c r="K23" s="174">
        <f ca="1">IF(ISNA($A23),"",IFERROR(SUMIFS(D_D[ADCF],D_D[MT],5,D_D[CAT],SMS, D_D[EP],-1,D_D[LOC],$A23),0))</f>
        <v>174.61</v>
      </c>
      <c r="L23" s="99">
        <f ca="1">IF(ISNA($A23),"",IFERROR(SUMIFS(D_D[INV],D_D[MT],8,D_D[CAT],SMS,D_D[LOC],$A23),0))</f>
        <v>0.93945999999999996</v>
      </c>
      <c r="M23" s="99">
        <f ca="1">IF(ISNA($A23),"",IFERROR(SUMIFS(D_D[BL],D_D[MT],8,D_D[CAT],SMS,D_D[LOC],$A23),0))</f>
        <v>0.80622000000000005</v>
      </c>
      <c r="N23" s="99">
        <f ca="1">IF(ISNA($A23),"",IFERROR(SUMIFS(D_D[ADP],D_D[MT],8,D_D[CAT],SMS,D_D[LOC],$A23),0))</f>
        <v>0.82643999999999995</v>
      </c>
      <c r="O23" s="99">
        <f ca="1">IF(ISNA($A23),"",IFERROR(SUMIFS(D_D[PROD_MTD],D_D[MT],8,D_D[CAT],SMS,D_D[LOC],$A23),0))</f>
        <v>5.3280000000000001E-2</v>
      </c>
      <c r="P23" s="99">
        <f ca="1">IF(ISNA($A23),"",IFERROR(SUMIFS(D_D[PROD_FYTD],D_D[MT],8,D_D[CAT],SMS,D_D[LOC],$A23),0))</f>
        <v>0.95286000000000004</v>
      </c>
      <c r="Q23" s="99">
        <f ca="1">IF(ISNA($A23),"",IFERROR(SUMIFS(D_D[ADCM],D_D[MT],8,D_D[CAT],SMS,D_D[LOC],$A23),0))</f>
        <v>3.125E-2</v>
      </c>
      <c r="R23" s="6"/>
    </row>
    <row r="24" spans="1:18" ht="12.75" x14ac:dyDescent="0.2">
      <c r="A24" s="133" t="str">
        <f t="shared" ca="1" si="0"/>
        <v>304</v>
      </c>
      <c r="B24" s="23">
        <v>12</v>
      </c>
      <c r="C24" s="163" t="str">
        <f t="shared" ca="1" si="1"/>
        <v>Providence</v>
      </c>
      <c r="D24" s="172">
        <f ca="1">IF(ISNA($A24),"",IFERROR(SUMIFS(D_D[INV],D_D[MT],5,D_D[CAT],SMS, D_D[EP],-1,D_D[LOC],$A24),0))</f>
        <v>1507</v>
      </c>
      <c r="E24" s="172">
        <f ca="1">IF(ISNA($A24),"",IFERROR(SUMIFS(D_D[BL],D_D[MT],5,D_D[CAT],SMS, D_D[EP],-1,D_D[LOC],$A24),0))</f>
        <v>508</v>
      </c>
      <c r="F24" s="173">
        <f t="shared" ca="1" si="2"/>
        <v>0.33709356337093566</v>
      </c>
      <c r="G24" s="174">
        <f ca="1">IF(ISNA($A24),"",IFERROR(SUMIFS(D_D[ADP],D_D[MT],5,D_D[CAT],SMS, D_D[EP],-1,D_D[LOC],$A24),0))</f>
        <v>93.33</v>
      </c>
      <c r="H24" s="172">
        <f ca="1">IF(ISNA($A24),"",IFERROR(SUMIFS(D_D[PROD_MTD],D_D[MT],5,D_D[CAT],SMS, D_D[EP],-1,D_D[LOC],$A24),0))</f>
        <v>1841</v>
      </c>
      <c r="I24" s="174">
        <f ca="1">IF(ISNA($A24),"",IFERROR(SUMIFS(D_D[ADCM],D_D[MT],5,D_D[CAT],SMS, D_D[EP],-1,D_D[LOC],$A24),0))</f>
        <v>86.22</v>
      </c>
      <c r="J24" s="172">
        <f ca="1">IF(ISNA($A24),"",IFERROR(SUMIFS(D_D[PROD_FYTD],D_D[MT],5,D_D[CAT],SMS, D_D[EP],-1,D_D[LOC],$A24),0))</f>
        <v>11149</v>
      </c>
      <c r="K24" s="174">
        <f ca="1">IF(ISNA($A24),"",IFERROR(SUMIFS(D_D[ADCF],D_D[MT],5,D_D[CAT],SMS, D_D[EP],-1,D_D[LOC],$A24),0))</f>
        <v>89.18</v>
      </c>
      <c r="L24" s="99">
        <f ca="1">IF(ISNA($A24),"",IFERROR(SUMIFS(D_D[INV],D_D[MT],8,D_D[CAT],SMS,D_D[LOC],$A24),0))</f>
        <v>0.97258</v>
      </c>
      <c r="M24" s="99">
        <f ca="1">IF(ISNA($A24),"",IFERROR(SUMIFS(D_D[BL],D_D[MT],8,D_D[CAT],SMS,D_D[LOC],$A24),0))</f>
        <v>0.91844000000000003</v>
      </c>
      <c r="N24" s="99">
        <f ca="1">IF(ISNA($A24),"",IFERROR(SUMIFS(D_D[ADP],D_D[MT],8,D_D[CAT],SMS,D_D[LOC],$A24),0))</f>
        <v>0.86265999999999998</v>
      </c>
      <c r="O24" s="99">
        <f ca="1">IF(ISNA($A24),"",IFERROR(SUMIFS(D_D[PROD_MTD],D_D[MT],8,D_D[CAT],SMS,D_D[LOC],$A24),0))</f>
        <v>4.0090000000000001E-2</v>
      </c>
      <c r="P24" s="99">
        <f ca="1">IF(ISNA($A24),"",IFERROR(SUMIFS(D_D[PROD_FYTD],D_D[MT],8,D_D[CAT],SMS,D_D[LOC],$A24),0))</f>
        <v>0.88202999999999998</v>
      </c>
      <c r="Q24" s="99">
        <f ca="1">IF(ISNA($A24),"",IFERROR(SUMIFS(D_D[ADCM],D_D[MT],8,D_D[CAT],SMS,D_D[LOC],$A24),0))</f>
        <v>5.8430000000000003E-2</v>
      </c>
      <c r="R24" s="6"/>
    </row>
    <row r="25" spans="1:18" ht="12.75" x14ac:dyDescent="0.2">
      <c r="A25" s="133" t="str">
        <f t="shared" ca="1" si="0"/>
        <v>314</v>
      </c>
      <c r="B25" s="23">
        <v>13</v>
      </c>
      <c r="C25" s="163" t="str">
        <f t="shared" ca="1" si="1"/>
        <v>Roanoke</v>
      </c>
      <c r="D25" s="172">
        <f ca="1">IF(ISNA($A25),"",IFERROR(SUMIFS(D_D[INV],D_D[MT],5,D_D[CAT],SMS, D_D[EP],-1,D_D[LOC],$A25),0))</f>
        <v>2789</v>
      </c>
      <c r="E25" s="172">
        <f ca="1">IF(ISNA($A25),"",IFERROR(SUMIFS(D_D[BL],D_D[MT],5,D_D[CAT],SMS, D_D[EP],-1,D_D[LOC],$A25),0))</f>
        <v>688</v>
      </c>
      <c r="F25" s="173">
        <f t="shared" ca="1" si="2"/>
        <v>0.24668339906776623</v>
      </c>
      <c r="G25" s="174">
        <f ca="1">IF(ISNA($A25),"",IFERROR(SUMIFS(D_D[ADP],D_D[MT],5,D_D[CAT],SMS, D_D[EP],-1,D_D[LOC],$A25),0))</f>
        <v>96.53</v>
      </c>
      <c r="H25" s="172">
        <f ca="1">IF(ISNA($A25),"",IFERROR(SUMIFS(D_D[PROD_MTD],D_D[MT],5,D_D[CAT],SMS, D_D[EP],-1,D_D[LOC],$A25),0))</f>
        <v>2937</v>
      </c>
      <c r="I25" s="174">
        <f ca="1">IF(ISNA($A25),"",IFERROR(SUMIFS(D_D[ADCM],D_D[MT],5,D_D[CAT],SMS, D_D[EP],-1,D_D[LOC],$A25),0))</f>
        <v>131.66</v>
      </c>
      <c r="J25" s="172">
        <f ca="1">IF(ISNA($A25),"",IFERROR(SUMIFS(D_D[PROD_FYTD],D_D[MT],5,D_D[CAT],SMS, D_D[EP],-1,D_D[LOC],$A25),0))</f>
        <v>13230</v>
      </c>
      <c r="K25" s="174">
        <f ca="1">IF(ISNA($A25),"",IFERROR(SUMIFS(D_D[ADCF],D_D[MT],5,D_D[CAT],SMS, D_D[EP],-1,D_D[LOC],$A25),0))</f>
        <v>122.8</v>
      </c>
      <c r="L25" s="99">
        <f ca="1">IF(ISNA($A25),"",IFERROR(SUMIFS(D_D[INV],D_D[MT],8,D_D[CAT],SMS,D_D[LOC],$A25),0))</f>
        <v>0.9143</v>
      </c>
      <c r="M25" s="99">
        <f ca="1">IF(ISNA($A25),"",IFERROR(SUMIFS(D_D[BL],D_D[MT],8,D_D[CAT],SMS,D_D[LOC],$A25),0))</f>
        <v>0.82225000000000004</v>
      </c>
      <c r="N25" s="99">
        <f ca="1">IF(ISNA($A25),"",IFERROR(SUMIFS(D_D[ADP],D_D[MT],8,D_D[CAT],SMS,D_D[LOC],$A25),0))</f>
        <v>0.85651999999999995</v>
      </c>
      <c r="O25" s="99">
        <f ca="1">IF(ISNA($A25),"",IFERROR(SUMIFS(D_D[PROD_MTD],D_D[MT],8,D_D[CAT],SMS,D_D[LOC],$A25),0))</f>
        <v>5.0020000000000002E-2</v>
      </c>
      <c r="P25" s="99">
        <f ca="1">IF(ISNA($A25),"",IFERROR(SUMIFS(D_D[PROD_FYTD],D_D[MT],8,D_D[CAT],SMS,D_D[LOC],$A25),0))</f>
        <v>0.91827000000000003</v>
      </c>
      <c r="Q25" s="99">
        <f ca="1">IF(ISNA($A25),"",IFERROR(SUMIFS(D_D[ADCM],D_D[MT],8,D_D[CAT],SMS,D_D[LOC],$A25),0))</f>
        <v>3.9370000000000002E-2</v>
      </c>
      <c r="R25" s="6"/>
    </row>
    <row r="26" spans="1:18" ht="12.75" x14ac:dyDescent="0.2">
      <c r="A26" s="133" t="str">
        <f t="shared" ca="1" si="0"/>
        <v>402</v>
      </c>
      <c r="B26" s="23">
        <v>14</v>
      </c>
      <c r="C26" s="163" t="str">
        <f t="shared" ca="1" si="1"/>
        <v>Togus</v>
      </c>
      <c r="D26" s="172">
        <f ca="1">IF(ISNA($A26),"",IFERROR(SUMIFS(D_D[INV],D_D[MT],5,D_D[CAT],SMS, D_D[EP],-1,D_D[LOC],$A26),0))</f>
        <v>1784</v>
      </c>
      <c r="E26" s="172">
        <f ca="1">IF(ISNA($A26),"",IFERROR(SUMIFS(D_D[BL],D_D[MT],5,D_D[CAT],SMS, D_D[EP],-1,D_D[LOC],$A26),0))</f>
        <v>597</v>
      </c>
      <c r="F26" s="173">
        <f t="shared" ca="1" si="2"/>
        <v>0.33464125560538116</v>
      </c>
      <c r="G26" s="174">
        <f ca="1">IF(ISNA($A26),"",IFERROR(SUMIFS(D_D[ADP],D_D[MT],5,D_D[CAT],SMS, D_D[EP],-1,D_D[LOC],$A26),0))</f>
        <v>102.97</v>
      </c>
      <c r="H26" s="172">
        <f ca="1">IF(ISNA($A26),"",IFERROR(SUMIFS(D_D[PROD_MTD],D_D[MT],5,D_D[CAT],SMS, D_D[EP],-1,D_D[LOC],$A26),0))</f>
        <v>1438</v>
      </c>
      <c r="I26" s="174">
        <f ca="1">IF(ISNA($A26),"",IFERROR(SUMIFS(D_D[ADCM],D_D[MT],5,D_D[CAT],SMS, D_D[EP],-1,D_D[LOC],$A26),0))</f>
        <v>114.94</v>
      </c>
      <c r="J26" s="172">
        <f ca="1">IF(ISNA($A26),"",IFERROR(SUMIFS(D_D[PROD_FYTD],D_D[MT],5,D_D[CAT],SMS, D_D[EP],-1,D_D[LOC],$A26),0))</f>
        <v>6335</v>
      </c>
      <c r="K26" s="174">
        <f ca="1">IF(ISNA($A26),"",IFERROR(SUMIFS(D_D[ADCF],D_D[MT],5,D_D[CAT],SMS, D_D[EP],-1,D_D[LOC],$A26),0))</f>
        <v>119.65</v>
      </c>
      <c r="L26" s="99">
        <f ca="1">IF(ISNA($A26),"",IFERROR(SUMIFS(D_D[INV],D_D[MT],8,D_D[CAT],SMS,D_D[LOC],$A26),0))</f>
        <v>0.92991000000000001</v>
      </c>
      <c r="M26" s="99">
        <f ca="1">IF(ISNA($A26),"",IFERROR(SUMIFS(D_D[BL],D_D[MT],8,D_D[CAT],SMS,D_D[LOC],$A26),0))</f>
        <v>0.83528999999999998</v>
      </c>
      <c r="N26" s="99">
        <f ca="1">IF(ISNA($A26),"",IFERROR(SUMIFS(D_D[ADP],D_D[MT],8,D_D[CAT],SMS,D_D[LOC],$A26),0))</f>
        <v>0.89132999999999996</v>
      </c>
      <c r="O26" s="99">
        <f ca="1">IF(ISNA($A26),"",IFERROR(SUMIFS(D_D[PROD_MTD],D_D[MT],8,D_D[CAT],SMS,D_D[LOC],$A26),0))</f>
        <v>4.0399999999999998E-2</v>
      </c>
      <c r="P26" s="99">
        <f ca="1">IF(ISNA($A26),"",IFERROR(SUMIFS(D_D[PROD_FYTD],D_D[MT],8,D_D[CAT],SMS,D_D[LOC],$A26),0))</f>
        <v>0.92654000000000003</v>
      </c>
      <c r="Q26" s="99">
        <f ca="1">IF(ISNA($A26),"",IFERROR(SUMIFS(D_D[ADCM],D_D[MT],8,D_D[CAT],SMS,D_D[LOC],$A26),0))</f>
        <v>4.1029999999999997E-2</v>
      </c>
      <c r="R26" s="6"/>
    </row>
    <row r="27" spans="1:18" ht="12.75" x14ac:dyDescent="0.2">
      <c r="A27" s="133" t="str">
        <f t="shared" ca="1" si="0"/>
        <v>372</v>
      </c>
      <c r="B27" s="23">
        <v>15</v>
      </c>
      <c r="C27" s="163" t="str">
        <f t="shared" ca="1" si="1"/>
        <v>Washington DC</v>
      </c>
      <c r="D27" s="172">
        <f ca="1">IF(ISNA($A27),"",IFERROR(SUMIFS(D_D[INV],D_D[MT],5,D_D[CAT],SMS, D_D[EP],-1,D_D[LOC],$A27),0))</f>
        <v>0</v>
      </c>
      <c r="E27" s="172">
        <f ca="1">IF(ISNA($A27),"",IFERROR(SUMIFS(D_D[BL],D_D[MT],5,D_D[CAT],SMS, D_D[EP],-1,D_D[LOC],$A27),0))</f>
        <v>0</v>
      </c>
      <c r="F27" s="173">
        <f t="shared" ca="1" si="2"/>
        <v>0</v>
      </c>
      <c r="G27" s="174">
        <f ca="1">IF(ISNA($A27),"",IFERROR(SUMIFS(D_D[ADP],D_D[MT],5,D_D[CAT],SMS, D_D[EP],-1,D_D[LOC],$A27),0))</f>
        <v>0</v>
      </c>
      <c r="H27" s="172">
        <f ca="1">IF(ISNA($A27),"",IFERROR(SUMIFS(D_D[PROD_MTD],D_D[MT],5,D_D[CAT],SMS, D_D[EP],-1,D_D[LOC],$A27),0))</f>
        <v>0</v>
      </c>
      <c r="I27" s="174">
        <f ca="1">IF(ISNA($A27),"",IFERROR(SUMIFS(D_D[ADCM],D_D[MT],5,D_D[CAT],SMS, D_D[EP],-1,D_D[LOC],$A27),0))</f>
        <v>0</v>
      </c>
      <c r="J27" s="172">
        <f ca="1">IF(ISNA($A27),"",IFERROR(SUMIFS(D_D[PROD_FYTD],D_D[MT],5,D_D[CAT],SMS, D_D[EP],-1,D_D[LOC],$A27),0))</f>
        <v>0</v>
      </c>
      <c r="K27" s="174">
        <f ca="1">IF(ISNA($A27),"",IFERROR(SUMIFS(D_D[ADCF],D_D[MT],5,D_D[CAT],SMS, D_D[EP],-1,D_D[LOC],$A27),0))</f>
        <v>0</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0.86816000000000004</v>
      </c>
      <c r="Q27" s="99">
        <f ca="1">IF(ISNA($A27),"",IFERROR(SUMIFS(D_D[ADCM],D_D[MT],8,D_D[CAT],SMS,D_D[LOC],$A27),0))</f>
        <v>5.1740000000000001E-2</v>
      </c>
      <c r="R27" s="6"/>
    </row>
    <row r="28" spans="1:18" ht="12.75" x14ac:dyDescent="0.2">
      <c r="A28" s="133" t="str">
        <f t="shared" ca="1" si="0"/>
        <v>405</v>
      </c>
      <c r="B28" s="23">
        <v>16</v>
      </c>
      <c r="C28" s="163" t="str">
        <f t="shared" ca="1" si="1"/>
        <v>White River Junction</v>
      </c>
      <c r="D28" s="172">
        <f ca="1">IF(ISNA($A28),"",IFERROR(SUMIFS(D_D[INV],D_D[MT],5,D_D[CAT],SMS, D_D[EP],-1,D_D[LOC],$A28),0))</f>
        <v>225</v>
      </c>
      <c r="E28" s="172">
        <f ca="1">IF(ISNA($A28),"",IFERROR(SUMIFS(D_D[BL],D_D[MT],5,D_D[CAT],SMS, D_D[EP],-1,D_D[LOC],$A28),0))</f>
        <v>128</v>
      </c>
      <c r="F28" s="173">
        <f t="shared" ca="1" si="2"/>
        <v>0.56888888888888889</v>
      </c>
      <c r="G28" s="174">
        <f ca="1">IF(ISNA($A28),"",IFERROR(SUMIFS(D_D[ADP],D_D[MT],5,D_D[CAT],SMS, D_D[EP],-1,D_D[LOC],$A28),0))</f>
        <v>146.99</v>
      </c>
      <c r="H28" s="172">
        <f ca="1">IF(ISNA($A28),"",IFERROR(SUMIFS(D_D[PROD_MTD],D_D[MT],5,D_D[CAT],SMS, D_D[EP],-1,D_D[LOC],$A28),0))</f>
        <v>219</v>
      </c>
      <c r="I28" s="174">
        <f ca="1">IF(ISNA($A28),"",IFERROR(SUMIFS(D_D[ADCM],D_D[MT],5,D_D[CAT],SMS, D_D[EP],-1,D_D[LOC],$A28),0))</f>
        <v>206.32</v>
      </c>
      <c r="J28" s="172">
        <f ca="1">IF(ISNA($A28),"",IFERROR(SUMIFS(D_D[PROD_FYTD],D_D[MT],5,D_D[CAT],SMS, D_D[EP],-1,D_D[LOC],$A28),0))</f>
        <v>962</v>
      </c>
      <c r="K28" s="174">
        <f ca="1">IF(ISNA($A28),"",IFERROR(SUMIFS(D_D[ADCF],D_D[MT],5,D_D[CAT],SMS, D_D[EP],-1,D_D[LOC],$A28),0))</f>
        <v>214.09</v>
      </c>
      <c r="L28" s="99">
        <f ca="1">IF(ISNA($A28),"",IFERROR(SUMIFS(D_D[INV],D_D[MT],8,D_D[CAT],SMS,D_D[LOC],$A28),0))</f>
        <v>0.90608999999999995</v>
      </c>
      <c r="M28" s="99">
        <f ca="1">IF(ISNA($A28),"",IFERROR(SUMIFS(D_D[BL],D_D[MT],8,D_D[CAT],SMS,D_D[LOC],$A28),0))</f>
        <v>0.84623000000000004</v>
      </c>
      <c r="N28" s="99">
        <f ca="1">IF(ISNA($A28),"",IFERROR(SUMIFS(D_D[ADP],D_D[MT],8,D_D[CAT],SMS,D_D[LOC],$A28),0))</f>
        <v>0.88127</v>
      </c>
      <c r="O28" s="99">
        <f ca="1">IF(ISNA($A28),"",IFERROR(SUMIFS(D_D[PROD_MTD],D_D[MT],8,D_D[CAT],SMS,D_D[LOC],$A28),0))</f>
        <v>3.8769999999999999E-2</v>
      </c>
      <c r="P28" s="99">
        <f ca="1">IF(ISNA($A28),"",IFERROR(SUMIFS(D_D[PROD_FYTD],D_D[MT],8,D_D[CAT],SMS,D_D[LOC],$A28),0))</f>
        <v>0.90286</v>
      </c>
      <c r="Q28" s="99">
        <f ca="1">IF(ISNA($A28),"",IFERROR(SUMIFS(D_D[ADCM],D_D[MT],8,D_D[CAT],SMS,D_D[LOC],$A28),0))</f>
        <v>4.3229999999999998E-2</v>
      </c>
      <c r="R28" s="6"/>
    </row>
    <row r="29" spans="1:18" ht="12.75" x14ac:dyDescent="0.2">
      <c r="A29" s="133" t="str">
        <f t="shared" ca="1" si="0"/>
        <v>460</v>
      </c>
      <c r="B29" s="23">
        <v>17</v>
      </c>
      <c r="C29" s="163" t="str">
        <f t="shared" ca="1" si="1"/>
        <v>Wilmington</v>
      </c>
      <c r="D29" s="172">
        <f ca="1">IF(ISNA($A29),"",IFERROR(SUMIFS(D_D[INV],D_D[MT],5,D_D[CAT],SMS, D_D[EP],-1,D_D[LOC],$A29),0))</f>
        <v>157</v>
      </c>
      <c r="E29" s="172">
        <f ca="1">IF(ISNA($A29),"",IFERROR(SUMIFS(D_D[BL],D_D[MT],5,D_D[CAT],SMS, D_D[EP],-1,D_D[LOC],$A29),0))</f>
        <v>113</v>
      </c>
      <c r="F29" s="173">
        <f t="shared" ca="1" si="2"/>
        <v>0.71974522292993626</v>
      </c>
      <c r="G29" s="174">
        <f ca="1">IF(ISNA($A29),"",IFERROR(SUMIFS(D_D[ADP],D_D[MT],5,D_D[CAT],SMS, D_D[EP],-1,D_D[LOC],$A29),0))</f>
        <v>162.72999999999999</v>
      </c>
      <c r="H29" s="172">
        <f ca="1">IF(ISNA($A29),"",IFERROR(SUMIFS(D_D[PROD_MTD],D_D[MT],5,D_D[CAT],SMS, D_D[EP],-1,D_D[LOC],$A29),0))</f>
        <v>155</v>
      </c>
      <c r="I29" s="174">
        <f ca="1">IF(ISNA($A29),"",IFERROR(SUMIFS(D_D[ADCM],D_D[MT],5,D_D[CAT],SMS, D_D[EP],-1,D_D[LOC],$A29),0))</f>
        <v>185.99</v>
      </c>
      <c r="J29" s="172">
        <f ca="1">IF(ISNA($A29),"",IFERROR(SUMIFS(D_D[PROD_FYTD],D_D[MT],5,D_D[CAT],SMS, D_D[EP],-1,D_D[LOC],$A29),0))</f>
        <v>921</v>
      </c>
      <c r="K29" s="174">
        <f ca="1">IF(ISNA($A29),"",IFERROR(SUMIFS(D_D[ADCF],D_D[MT],5,D_D[CAT],SMS, D_D[EP],-1,D_D[LOC],$A29),0))</f>
        <v>215.29</v>
      </c>
      <c r="L29" s="99">
        <f ca="1">IF(ISNA($A29),"",IFERROR(SUMIFS(D_D[INV],D_D[MT],8,D_D[CAT],SMS,D_D[LOC],$A29),0))</f>
        <v>0.93140999999999996</v>
      </c>
      <c r="M29" s="99">
        <f ca="1">IF(ISNA($A29),"",IFERROR(SUMIFS(D_D[BL],D_D[MT],8,D_D[CAT],SMS,D_D[LOC],$A29),0))</f>
        <v>0.72521000000000002</v>
      </c>
      <c r="N29" s="99">
        <f ca="1">IF(ISNA($A29),"",IFERROR(SUMIFS(D_D[ADP],D_D[MT],8,D_D[CAT],SMS,D_D[LOC],$A29),0))</f>
        <v>0.83294000000000001</v>
      </c>
      <c r="O29" s="99">
        <f ca="1">IF(ISNA($A29),"",IFERROR(SUMIFS(D_D[PROD_MTD],D_D[MT],8,D_D[CAT],SMS,D_D[LOC],$A29),0))</f>
        <v>5.0189999999999999E-2</v>
      </c>
      <c r="P29" s="99">
        <f ca="1">IF(ISNA($A29),"",IFERROR(SUMIFS(D_D[PROD_FYTD],D_D[MT],8,D_D[CAT],SMS,D_D[LOC],$A29),0))</f>
        <v>0.91061999999999999</v>
      </c>
      <c r="Q29" s="99">
        <f ca="1">IF(ISNA($A29),"",IFERROR(SUMIFS(D_D[ADCM],D_D[MT],8,D_D[CAT],SMS,D_D[LOC],$A29),0))</f>
        <v>3.4790000000000001E-2</v>
      </c>
      <c r="R29" s="6"/>
    </row>
    <row r="30" spans="1:18" ht="12.75" x14ac:dyDescent="0.2">
      <c r="A30" s="133" t="str">
        <f t="shared" ca="1" si="0"/>
        <v>318</v>
      </c>
      <c r="B30" s="23">
        <v>18</v>
      </c>
      <c r="C30" s="163" t="str">
        <f t="shared" ca="1" si="1"/>
        <v>Winston-Salem</v>
      </c>
      <c r="D30" s="172">
        <f ca="1">IF(ISNA($A30),"",IFERROR(SUMIFS(D_D[INV],D_D[MT],5,D_D[CAT],SMS, D_D[EP],-1,D_D[LOC],$A30),0))</f>
        <v>5316</v>
      </c>
      <c r="E30" s="172">
        <f ca="1">IF(ISNA($A30),"",IFERROR(SUMIFS(D_D[BL],D_D[MT],5,D_D[CAT],SMS, D_D[EP],-1,D_D[LOC],$A30),0))</f>
        <v>1666</v>
      </c>
      <c r="F30" s="173">
        <f t="shared" ca="1" si="2"/>
        <v>0.31339352896914974</v>
      </c>
      <c r="G30" s="174">
        <f ca="1">IF(ISNA($A30),"",IFERROR(SUMIFS(D_D[ADP],D_D[MT],5,D_D[CAT],SMS, D_D[EP],-1,D_D[LOC],$A30),0))</f>
        <v>108.74</v>
      </c>
      <c r="H30" s="172">
        <f ca="1">IF(ISNA($A30),"",IFERROR(SUMIFS(D_D[PROD_MTD],D_D[MT],5,D_D[CAT],SMS, D_D[EP],-1,D_D[LOC],$A30),0))</f>
        <v>2379</v>
      </c>
      <c r="I30" s="174">
        <f ca="1">IF(ISNA($A30),"",IFERROR(SUMIFS(D_D[ADCM],D_D[MT],5,D_D[CAT],SMS, D_D[EP],-1,D_D[LOC],$A30),0))</f>
        <v>133.31</v>
      </c>
      <c r="J30" s="172">
        <f ca="1">IF(ISNA($A30),"",IFERROR(SUMIFS(D_D[PROD_FYTD],D_D[MT],5,D_D[CAT],SMS, D_D[EP],-1,D_D[LOC],$A30),0))</f>
        <v>12106</v>
      </c>
      <c r="K30" s="174">
        <f ca="1">IF(ISNA($A30),"",IFERROR(SUMIFS(D_D[ADCF],D_D[MT],5,D_D[CAT],SMS, D_D[EP],-1,D_D[LOC],$A30),0))</f>
        <v>121.9</v>
      </c>
      <c r="L30" s="99">
        <f ca="1">IF(ISNA($A30),"",IFERROR(SUMIFS(D_D[INV],D_D[MT],8,D_D[CAT],SMS,D_D[LOC],$A30),0))</f>
        <v>0.96436999999999995</v>
      </c>
      <c r="M30" s="99">
        <f ca="1">IF(ISNA($A30),"",IFERROR(SUMIFS(D_D[BL],D_D[MT],8,D_D[CAT],SMS,D_D[LOC],$A30),0))</f>
        <v>0.87172000000000005</v>
      </c>
      <c r="N30" s="99">
        <f ca="1">IF(ISNA($A30),"",IFERROR(SUMIFS(D_D[ADP],D_D[MT],8,D_D[CAT],SMS,D_D[LOC],$A30),0))</f>
        <v>0.84619</v>
      </c>
      <c r="O30" s="99">
        <f ca="1">IF(ISNA($A30),"",IFERROR(SUMIFS(D_D[PROD_MTD],D_D[MT],8,D_D[CAT],SMS,D_D[LOC],$A30),0))</f>
        <v>4.684E-2</v>
      </c>
      <c r="P30" s="99">
        <f ca="1">IF(ISNA($A30),"",IFERROR(SUMIFS(D_D[PROD_FYTD],D_D[MT],8,D_D[CAT],SMS,D_D[LOC],$A30),0))</f>
        <v>0.88732</v>
      </c>
      <c r="Q30" s="99">
        <f ca="1">IF(ISNA($A30),"",IFERROR(SUMIFS(D_D[ADCM],D_D[MT],8,D_D[CAT],SMS,D_D[LOC],$A30),0))</f>
        <v>4.9590000000000002E-2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M9:M11"/>
    <mergeCell ref="N9:O9"/>
    <mergeCell ref="O10:O11"/>
    <mergeCell ref="P9:Q9"/>
    <mergeCell ref="L7:Q7"/>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s>
  <conditionalFormatting sqref="B1:R1 B5:B6 B31:R31 B4:R4 B2:D3 L2:R3 B7:L7 B10:C11 G9 B12:B30 B8:D9 L8:L9 R5:R30">
    <cfRule type="expression" dxfId="480" priority="33">
      <formula>IF(OR(ISERROR(B1),B1="ERROR"),TRUE,FALSE)</formula>
    </cfRule>
  </conditionalFormatting>
  <conditionalFormatting sqref="C5:C6">
    <cfRule type="expression" dxfId="479" priority="32">
      <formula>IF(OR(ISERROR(C5),C5="ERROR"),TRUE,FALSE)</formula>
    </cfRule>
  </conditionalFormatting>
  <conditionalFormatting sqref="D5:D6">
    <cfRule type="expression" dxfId="478" priority="31">
      <formula>IF(OR(ISERROR(D5),D5="ERROR"),TRUE,FALSE)</formula>
    </cfRule>
  </conditionalFormatting>
  <conditionalFormatting sqref="E9">
    <cfRule type="expression" dxfId="477" priority="30">
      <formula>IF(OR(ISERROR(E9),E9="ERROR"),TRUE,FALSE)</formula>
    </cfRule>
  </conditionalFormatting>
  <conditionalFormatting sqref="F9">
    <cfRule type="expression" dxfId="476" priority="29">
      <formula>IF(OR(ISERROR(F9),F9="ERROR"),TRUE,FALSE)</formula>
    </cfRule>
  </conditionalFormatting>
  <conditionalFormatting sqref="H9">
    <cfRule type="expression" dxfId="475" priority="28">
      <formula>IF(OR(ISERROR(H9),H9="ERROR"),TRUE,FALSE)</formula>
    </cfRule>
  </conditionalFormatting>
  <conditionalFormatting sqref="I9">
    <cfRule type="expression" dxfId="474" priority="27">
      <formula>IF(OR(ISERROR(I9),I9="ERROR"),TRUE,FALSE)</formula>
    </cfRule>
  </conditionalFormatting>
  <conditionalFormatting sqref="J9">
    <cfRule type="expression" dxfId="473" priority="26">
      <formula>IF(OR(ISERROR(J9),J9="ERROR"),TRUE,FALSE)</formula>
    </cfRule>
  </conditionalFormatting>
  <conditionalFormatting sqref="K9">
    <cfRule type="expression" dxfId="472" priority="25">
      <formula>IF(OR(ISERROR(K9),K9="ERROR"),TRUE,FALSE)</formula>
    </cfRule>
  </conditionalFormatting>
  <conditionalFormatting sqref="L12">
    <cfRule type="cellIs" dxfId="471" priority="23" operator="equal">
      <formula>0</formula>
    </cfRule>
    <cfRule type="cellIs" dxfId="470" priority="24" operator="equal">
      <formula>0</formula>
    </cfRule>
  </conditionalFormatting>
  <conditionalFormatting sqref="M12">
    <cfRule type="cellIs" dxfId="469" priority="21" operator="equal">
      <formula>0</formula>
    </cfRule>
    <cfRule type="cellIs" dxfId="468" priority="22" operator="equal">
      <formula>0</formula>
    </cfRule>
  </conditionalFormatting>
  <conditionalFormatting sqref="N12">
    <cfRule type="cellIs" dxfId="467" priority="19" operator="equal">
      <formula>0</formula>
    </cfRule>
    <cfRule type="cellIs" dxfId="466" priority="20" operator="equal">
      <formula>0</formula>
    </cfRule>
  </conditionalFormatting>
  <conditionalFormatting sqref="O12">
    <cfRule type="cellIs" dxfId="465" priority="17" operator="equal">
      <formula>0</formula>
    </cfRule>
    <cfRule type="cellIs" dxfId="464" priority="18" operator="equal">
      <formula>0</formula>
    </cfRule>
  </conditionalFormatting>
  <conditionalFormatting sqref="P12">
    <cfRule type="cellIs" dxfId="463" priority="15" operator="equal">
      <formula>0</formula>
    </cfRule>
    <cfRule type="cellIs" dxfId="462" priority="16" operator="equal">
      <formula>0</formula>
    </cfRule>
  </conditionalFormatting>
  <conditionalFormatting sqref="Q12">
    <cfRule type="cellIs" dxfId="461" priority="13" operator="equal">
      <formula>0</formula>
    </cfRule>
    <cfRule type="cellIs" dxfId="460" priority="14" operator="equal">
      <formula>0</formula>
    </cfRule>
  </conditionalFormatting>
  <conditionalFormatting sqref="L13:L30">
    <cfRule type="cellIs" dxfId="459" priority="11" operator="equal">
      <formula>0</formula>
    </cfRule>
    <cfRule type="cellIs" dxfId="458" priority="12" operator="equal">
      <formula>0</formula>
    </cfRule>
  </conditionalFormatting>
  <conditionalFormatting sqref="M13:M30">
    <cfRule type="cellIs" dxfId="457" priority="9" operator="equal">
      <formula>0</formula>
    </cfRule>
    <cfRule type="cellIs" dxfId="456" priority="10" operator="equal">
      <formula>0</formula>
    </cfRule>
  </conditionalFormatting>
  <conditionalFormatting sqref="N13:N30">
    <cfRule type="cellIs" dxfId="455" priority="7" operator="equal">
      <formula>0</formula>
    </cfRule>
    <cfRule type="cellIs" dxfId="454" priority="8" operator="equal">
      <formula>0</formula>
    </cfRule>
  </conditionalFormatting>
  <conditionalFormatting sqref="O13:O30">
    <cfRule type="cellIs" dxfId="453" priority="5" operator="equal">
      <formula>0</formula>
    </cfRule>
    <cfRule type="cellIs" dxfId="452" priority="6" operator="equal">
      <formula>0</formula>
    </cfRule>
  </conditionalFormatting>
  <conditionalFormatting sqref="P13:P30">
    <cfRule type="cellIs" dxfId="451" priority="3" operator="equal">
      <formula>0</formula>
    </cfRule>
    <cfRule type="cellIs" dxfId="450" priority="4" operator="equal">
      <formula>0</formula>
    </cfRule>
  </conditionalFormatting>
  <conditionalFormatting sqref="Q13:Q30">
    <cfRule type="cellIs" dxfId="449" priority="1" operator="equal">
      <formula>0</formula>
    </cfRule>
    <cfRule type="cellIs" dxfId="448"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3" t="s">
        <v>482</v>
      </c>
      <c r="M2" s="303"/>
      <c r="N2" s="303"/>
      <c r="O2" s="303"/>
      <c r="P2" s="303"/>
      <c r="Q2" s="309"/>
      <c r="R2" s="6"/>
    </row>
    <row r="3" spans="1:18" ht="15" customHeight="1" x14ac:dyDescent="0.2">
      <c r="B3" s="4"/>
      <c r="C3" s="103"/>
      <c r="D3" s="299" t="s">
        <v>832</v>
      </c>
      <c r="E3" s="300"/>
      <c r="F3" s="300"/>
      <c r="G3" s="300"/>
      <c r="H3" s="300"/>
      <c r="I3" s="300"/>
      <c r="J3" s="300"/>
      <c r="K3" s="324"/>
      <c r="L3" s="325">
        <f>D_DT[]</f>
        <v>42791</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21" t="s">
        <v>870</v>
      </c>
      <c r="M7" s="322"/>
      <c r="N7" s="322"/>
      <c r="O7" s="322"/>
      <c r="P7" s="322"/>
      <c r="Q7" s="323"/>
      <c r="R7" s="9"/>
    </row>
    <row r="8" spans="1:18" s="97" customFormat="1" ht="15" customHeight="1" x14ac:dyDescent="0.25">
      <c r="B8" s="95"/>
      <c r="C8" s="8"/>
      <c r="D8" s="336" t="s">
        <v>493</v>
      </c>
      <c r="E8" s="337"/>
      <c r="F8" s="337"/>
      <c r="G8" s="337"/>
      <c r="H8" s="337"/>
      <c r="I8" s="337"/>
      <c r="J8" s="337"/>
      <c r="K8" s="337"/>
      <c r="L8" s="307" t="s">
        <v>494</v>
      </c>
      <c r="M8" s="307"/>
      <c r="N8" s="307"/>
      <c r="O8" s="307"/>
      <c r="P8" s="307"/>
      <c r="Q8" s="307"/>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27" t="s">
        <v>855</v>
      </c>
      <c r="M9" s="328"/>
      <c r="N9" s="328"/>
      <c r="O9" s="328"/>
      <c r="P9" s="328"/>
      <c r="Q9" s="329"/>
      <c r="R9" s="96"/>
    </row>
    <row r="10" spans="1:18" s="97" customFormat="1" ht="15" customHeight="1" x14ac:dyDescent="0.25">
      <c r="B10" s="95"/>
      <c r="C10" s="8"/>
      <c r="D10" s="306"/>
      <c r="E10" s="306"/>
      <c r="F10" s="306"/>
      <c r="G10" s="306"/>
      <c r="H10" s="306"/>
      <c r="I10" s="306"/>
      <c r="J10" s="306"/>
      <c r="K10" s="306"/>
      <c r="L10" s="330"/>
      <c r="M10" s="331"/>
      <c r="N10" s="331"/>
      <c r="O10" s="331"/>
      <c r="P10" s="331"/>
      <c r="Q10" s="332"/>
      <c r="R10" s="96"/>
    </row>
    <row r="11" spans="1:18" s="97" customFormat="1" ht="15" customHeight="1" x14ac:dyDescent="0.25">
      <c r="B11" s="95"/>
      <c r="C11" s="8"/>
      <c r="D11" s="307"/>
      <c r="E11" s="307"/>
      <c r="F11" s="307"/>
      <c r="G11" s="307"/>
      <c r="H11" s="307"/>
      <c r="I11" s="307"/>
      <c r="J11" s="307"/>
      <c r="K11" s="307"/>
      <c r="L11" s="333"/>
      <c r="M11" s="334"/>
      <c r="N11" s="334"/>
      <c r="O11" s="334"/>
      <c r="P11" s="334"/>
      <c r="Q11" s="335"/>
      <c r="R11" s="96"/>
    </row>
    <row r="12" spans="1:18" ht="12.75" x14ac:dyDescent="0.2">
      <c r="A12" s="133">
        <v>100</v>
      </c>
      <c r="B12" s="23"/>
      <c r="C12" s="161" t="str">
        <f>Driver!$C$20&amp; " Total"</f>
        <v>Compensation Total</v>
      </c>
      <c r="D12" s="139">
        <f>IF(ISNA($A12),"",IFERROR(SUMIFS(D_D[INV],D_D[MT],4,D_D[CAT],SMS,D_D[LOC],$A12),0))</f>
        <v>354451</v>
      </c>
      <c r="E12" s="139">
        <f>IF(ISNA($A12),"",IFERROR(SUMIFS(D_D[BL],D_D[MT],4,D_D[CAT],SMS,D_D[LOC],$A12),0))</f>
        <v>93252</v>
      </c>
      <c r="F12" s="140">
        <f>IF(ISNA($A12),"",IFERROR(E12/D12,0))</f>
        <v>0.26308855102679918</v>
      </c>
      <c r="G12" s="141">
        <f>IF(ISNA($A12),"",IFERROR(SUMIFS(D_D[ADP],D_D[MT],4,D_D[CAT],SMS,D_D[LOC],$A12),0))</f>
        <v>99.16</v>
      </c>
      <c r="H12" s="139">
        <f>IF(ISNA($A12),"",IFERROR(SUMIFS(D_D[PROD_MTD],D_D[MT],4,D_D[CAT],SMS,D_D[LOC],$A12),0))</f>
        <v>79676</v>
      </c>
      <c r="I12" s="141">
        <f>IF(ISNA($A12),"",IFERROR(SUMIFS(D_D[ADCM],D_D[MT],4,D_D[CAT],SMS,D_D[LOC],$A12),0))</f>
        <v>129.61000000000001</v>
      </c>
      <c r="J12" s="139">
        <f>IF(ISNA($A12),"",IFERROR(SUMIFS(D_D[PROD_FYTD],D_D[MT],4,D_D[CAT],SMS,D_D[LOC],$A12),0))</f>
        <v>408056</v>
      </c>
      <c r="K12" s="141">
        <f>IF(ISNA($A12),"",IFERROR(SUMIFS(D_D[ADCF],D_D[MT],4,D_D[CAT],SMS,D_D[LOC],$A12),0))</f>
        <v>127.53</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80597</v>
      </c>
      <c r="E13" s="100">
        <f ca="1">IF(ISNA($A13),"",IFERROR(SUMIFS(D_D[BL],D_D[MT],4,D_D[CAT],SMS,D_D[LOC],$A13),0))</f>
        <v>22329</v>
      </c>
      <c r="F13" s="102">
        <f t="shared" ref="F13:F26" ca="1" si="2">IF(ISNA($A13),"",IFERROR(E13/D13,0))</f>
        <v>0.27704505130463913</v>
      </c>
      <c r="G13" s="101">
        <f ca="1">IF(ISNA($A13),"",IFERROR(SUMIFS(D_D[ADP],D_D[MT],4,D_D[CAT],SMS,D_D[LOC],$A13),0))</f>
        <v>102.05</v>
      </c>
      <c r="H13" s="100">
        <f ca="1">IF(ISNA($A13),"",IFERROR(SUMIFS(D_D[PROD_MTD],D_D[MT],4,D_D[CAT],SMS,D_D[LOC],$A13),0))</f>
        <v>18196</v>
      </c>
      <c r="I13" s="101">
        <f ca="1">IF(ISNA($A13),"",IFERROR(SUMIFS(D_D[ADCM],D_D[MT],4,D_D[CAT],SMS,D_D[LOC],$A13),0))</f>
        <v>132.88</v>
      </c>
      <c r="J13" s="100">
        <f ca="1">IF(ISNA($A13),"",IFERROR(SUMIFS(D_D[PROD_FYTD],D_D[MT],4,D_D[CAT],SMS,D_D[LOC],$A13),0))</f>
        <v>90896</v>
      </c>
      <c r="K13" s="101">
        <f ca="1">IF(ISNA($A13),"",IFERROR(SUMIFS(D_D[ADCF],D_D[MT],4,D_D[CAT],SMS,D_D[LOC],$A13),0))</f>
        <v>129.32</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4954</v>
      </c>
      <c r="E14" s="100">
        <f ca="1">IF(ISNA($A14),"",IFERROR(SUMIFS(D_D[BL],D_D[MT],4,D_D[CAT],SMS,D_D[LOC],$A14),0))</f>
        <v>1797</v>
      </c>
      <c r="F14" s="102">
        <f t="shared" ca="1" si="2"/>
        <v>0.36273718207509081</v>
      </c>
      <c r="G14" s="101">
        <f ca="1">IF(ISNA($A14),"",IFERROR(SUMIFS(D_D[ADP],D_D[MT],4,D_D[CAT],SMS,D_D[LOC],$A14),0))</f>
        <v>116.2</v>
      </c>
      <c r="H14" s="100">
        <f ca="1">IF(ISNA($A14),"",IFERROR(SUMIFS(D_D[PROD_MTD],D_D[MT],4,D_D[CAT],SMS,D_D[LOC],$A14),0))</f>
        <v>1051</v>
      </c>
      <c r="I14" s="101">
        <f ca="1">IF(ISNA($A14),"",IFERROR(SUMIFS(D_D[ADCM],D_D[MT],4,D_D[CAT],SMS,D_D[LOC],$A14),0))</f>
        <v>151.47999999999999</v>
      </c>
      <c r="J14" s="100">
        <f ca="1">IF(ISNA($A14),"",IFERROR(SUMIFS(D_D[PROD_FYTD],D_D[MT],4,D_D[CAT],SMS,D_D[LOC],$A14),0))</f>
        <v>5686</v>
      </c>
      <c r="K14" s="101">
        <f ca="1">IF(ISNA($A14),"",IFERROR(SUMIFS(D_D[ADCF],D_D[MT],4,D_D[CAT],SMS,D_D[LOC],$A14),0))</f>
        <v>141.44999999999999</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3592</v>
      </c>
      <c r="E15" s="100">
        <f ca="1">IF(ISNA($A15),"",IFERROR(SUMIFS(D_D[BL],D_D[MT],4,D_D[CAT],SMS,D_D[LOC],$A15),0))</f>
        <v>818</v>
      </c>
      <c r="F15" s="102">
        <f t="shared" ca="1" si="2"/>
        <v>0.22772828507795101</v>
      </c>
      <c r="G15" s="101">
        <f ca="1">IF(ISNA($A15),"",IFERROR(SUMIFS(D_D[ADP],D_D[MT],4,D_D[CAT],SMS,D_D[LOC],$A15),0))</f>
        <v>90.41</v>
      </c>
      <c r="H15" s="100">
        <f ca="1">IF(ISNA($A15),"",IFERROR(SUMIFS(D_D[PROD_MTD],D_D[MT],4,D_D[CAT],SMS,D_D[LOC],$A15),0))</f>
        <v>880</v>
      </c>
      <c r="I15" s="101">
        <f ca="1">IF(ISNA($A15),"",IFERROR(SUMIFS(D_D[ADCM],D_D[MT],4,D_D[CAT],SMS,D_D[LOC],$A15),0))</f>
        <v>118.98</v>
      </c>
      <c r="J15" s="100">
        <f ca="1">IF(ISNA($A15),"",IFERROR(SUMIFS(D_D[PROD_FYTD],D_D[MT],4,D_D[CAT],SMS,D_D[LOC],$A15),0))</f>
        <v>4454</v>
      </c>
      <c r="K15" s="101">
        <f ca="1">IF(ISNA($A15),"",IFERROR(SUMIFS(D_D[ADCF],D_D[MT],4,D_D[CAT],SMS,D_D[LOC],$A15),0))</f>
        <v>121.08</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3961</v>
      </c>
      <c r="E16" s="100">
        <f ca="1">IF(ISNA($A16),"",IFERROR(SUMIFS(D_D[BL],D_D[MT],4,D_D[CAT],SMS,D_D[LOC],$A16),0))</f>
        <v>927</v>
      </c>
      <c r="F16" s="102">
        <f t="shared" ca="1" si="2"/>
        <v>0.23403181014895227</v>
      </c>
      <c r="G16" s="101">
        <f ca="1">IF(ISNA($A16),"",IFERROR(SUMIFS(D_D[ADP],D_D[MT],4,D_D[CAT],SMS,D_D[LOC],$A16),0))</f>
        <v>92.73</v>
      </c>
      <c r="H16" s="100">
        <f ca="1">IF(ISNA($A16),"",IFERROR(SUMIFS(D_D[PROD_MTD],D_D[MT],4,D_D[CAT],SMS,D_D[LOC],$A16),0))</f>
        <v>892</v>
      </c>
      <c r="I16" s="101">
        <f ca="1">IF(ISNA($A16),"",IFERROR(SUMIFS(D_D[ADCM],D_D[MT],4,D_D[CAT],SMS,D_D[LOC],$A16),0))</f>
        <v>132.88</v>
      </c>
      <c r="J16" s="100">
        <f ca="1">IF(ISNA($A16),"",IFERROR(SUMIFS(D_D[PROD_FYTD],D_D[MT],4,D_D[CAT],SMS,D_D[LOC],$A16),0))</f>
        <v>4621</v>
      </c>
      <c r="K16" s="101">
        <f ca="1">IF(ISNA($A16),"",IFERROR(SUMIFS(D_D[ADCF],D_D[MT],4,D_D[CAT],SMS,D_D[LOC],$A16),0))</f>
        <v>125.77</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2011</v>
      </c>
      <c r="E17" s="100">
        <f ca="1">IF(ISNA($A17),"",IFERROR(SUMIFS(D_D[BL],D_D[MT],4,D_D[CAT],SMS,D_D[LOC],$A17),0))</f>
        <v>508</v>
      </c>
      <c r="F17" s="102">
        <f t="shared" ca="1" si="2"/>
        <v>0.25261064147190454</v>
      </c>
      <c r="G17" s="101">
        <f ca="1">IF(ISNA($A17),"",IFERROR(SUMIFS(D_D[ADP],D_D[MT],4,D_D[CAT],SMS,D_D[LOC],$A17),0))</f>
        <v>100.92</v>
      </c>
      <c r="H17" s="100">
        <f ca="1">IF(ISNA($A17),"",IFERROR(SUMIFS(D_D[PROD_MTD],D_D[MT],4,D_D[CAT],SMS,D_D[LOC],$A17),0))</f>
        <v>517</v>
      </c>
      <c r="I17" s="101">
        <f ca="1">IF(ISNA($A17),"",IFERROR(SUMIFS(D_D[ADCM],D_D[MT],4,D_D[CAT],SMS,D_D[LOC],$A17),0))</f>
        <v>120.08</v>
      </c>
      <c r="J17" s="100">
        <f ca="1">IF(ISNA($A17),"",IFERROR(SUMIFS(D_D[PROD_FYTD],D_D[MT],4,D_D[CAT],SMS,D_D[LOC],$A17),0))</f>
        <v>2557</v>
      </c>
      <c r="K17" s="101">
        <f ca="1">IF(ISNA($A17),"",IFERROR(SUMIFS(D_D[ADCF],D_D[MT],4,D_D[CAT],SMS,D_D[LOC],$A17),0))</f>
        <v>117.48</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3521</v>
      </c>
      <c r="E18" s="100">
        <f ca="1">IF(ISNA($A18),"",IFERROR(SUMIFS(D_D[BL],D_D[MT],4,D_D[CAT],SMS,D_D[LOC],$A18),0))</f>
        <v>685</v>
      </c>
      <c r="F18" s="102">
        <f t="shared" ca="1" si="2"/>
        <v>0.19454700369213293</v>
      </c>
      <c r="G18" s="101">
        <f ca="1">IF(ISNA($A18),"",IFERROR(SUMIFS(D_D[ADP],D_D[MT],4,D_D[CAT],SMS,D_D[LOC],$A18),0))</f>
        <v>83.4</v>
      </c>
      <c r="H18" s="100">
        <f ca="1">IF(ISNA($A18),"",IFERROR(SUMIFS(D_D[PROD_MTD],D_D[MT],4,D_D[CAT],SMS,D_D[LOC],$A18),0))</f>
        <v>767</v>
      </c>
      <c r="I18" s="101">
        <f ca="1">IF(ISNA($A18),"",IFERROR(SUMIFS(D_D[ADCM],D_D[MT],4,D_D[CAT],SMS,D_D[LOC],$A18),0))</f>
        <v>122.36</v>
      </c>
      <c r="J18" s="100">
        <f ca="1">IF(ISNA($A18),"",IFERROR(SUMIFS(D_D[PROD_FYTD],D_D[MT],4,D_D[CAT],SMS,D_D[LOC],$A18),0))</f>
        <v>3669</v>
      </c>
      <c r="K18" s="101">
        <f ca="1">IF(ISNA($A18),"",IFERROR(SUMIFS(D_D[ADCF],D_D[MT],4,D_D[CAT],SMS,D_D[LOC],$A18),0))</f>
        <v>119.31</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1625</v>
      </c>
      <c r="E19" s="100">
        <f ca="1">IF(ISNA($A19),"",IFERROR(SUMIFS(D_D[BL],D_D[MT],4,D_D[CAT],SMS,D_D[LOC],$A19),0))</f>
        <v>463</v>
      </c>
      <c r="F19" s="102">
        <f t="shared" ca="1" si="2"/>
        <v>0.28492307692307695</v>
      </c>
      <c r="G19" s="101">
        <f ca="1">IF(ISNA($A19),"",IFERROR(SUMIFS(D_D[ADP],D_D[MT],4,D_D[CAT],SMS,D_D[LOC],$A19),0))</f>
        <v>99.83</v>
      </c>
      <c r="H19" s="100">
        <f ca="1">IF(ISNA($A19),"",IFERROR(SUMIFS(D_D[PROD_MTD],D_D[MT],4,D_D[CAT],SMS,D_D[LOC],$A19),0))</f>
        <v>356</v>
      </c>
      <c r="I19" s="101">
        <f ca="1">IF(ISNA($A19),"",IFERROR(SUMIFS(D_D[ADCM],D_D[MT],4,D_D[CAT],SMS,D_D[LOC],$A19),0))</f>
        <v>123.19</v>
      </c>
      <c r="J19" s="100">
        <f ca="1">IF(ISNA($A19),"",IFERROR(SUMIFS(D_D[PROD_FYTD],D_D[MT],4,D_D[CAT],SMS,D_D[LOC],$A19),0))</f>
        <v>1691</v>
      </c>
      <c r="K19" s="101">
        <f ca="1">IF(ISNA($A19),"",IFERROR(SUMIFS(D_D[ADCF],D_D[MT],4,D_D[CAT],SMS,D_D[LOC],$A19),0))</f>
        <v>123.8</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5177</v>
      </c>
      <c r="E20" s="100">
        <f ca="1">IF(ISNA($A20),"",IFERROR(SUMIFS(D_D[BL],D_D[MT],4,D_D[CAT],SMS,D_D[LOC],$A20),0))</f>
        <v>1418</v>
      </c>
      <c r="F20" s="102">
        <f t="shared" ca="1" si="2"/>
        <v>0.27390380529264052</v>
      </c>
      <c r="G20" s="101">
        <f ca="1">IF(ISNA($A20),"",IFERROR(SUMIFS(D_D[ADP],D_D[MT],4,D_D[CAT],SMS,D_D[LOC],$A20),0))</f>
        <v>107.91</v>
      </c>
      <c r="H20" s="100">
        <f ca="1">IF(ISNA($A20),"",IFERROR(SUMIFS(D_D[PROD_MTD],D_D[MT],4,D_D[CAT],SMS,D_D[LOC],$A20),0))</f>
        <v>1149</v>
      </c>
      <c r="I20" s="101">
        <f ca="1">IF(ISNA($A20),"",IFERROR(SUMIFS(D_D[ADCM],D_D[MT],4,D_D[CAT],SMS,D_D[LOC],$A20),0))</f>
        <v>133.03</v>
      </c>
      <c r="J20" s="100">
        <f ca="1">IF(ISNA($A20),"",IFERROR(SUMIFS(D_D[PROD_FYTD],D_D[MT],4,D_D[CAT],SMS,D_D[LOC],$A20),0))</f>
        <v>5481</v>
      </c>
      <c r="K20" s="101">
        <f ca="1">IF(ISNA($A20),"",IFERROR(SUMIFS(D_D[ADCF],D_D[MT],4,D_D[CAT],SMS,D_D[LOC],$A20),0))</f>
        <v>145.66</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3147</v>
      </c>
      <c r="E21" s="100">
        <f ca="1">IF(ISNA($A21),"",IFERROR(SUMIFS(D_D[BL],D_D[MT],4,D_D[CAT],SMS,D_D[LOC],$A21),0))</f>
        <v>862</v>
      </c>
      <c r="F21" s="102">
        <f t="shared" ca="1" si="2"/>
        <v>0.27391166190022243</v>
      </c>
      <c r="G21" s="101">
        <f ca="1">IF(ISNA($A21),"",IFERROR(SUMIFS(D_D[ADP],D_D[MT],4,D_D[CAT],SMS,D_D[LOC],$A21),0))</f>
        <v>101.98</v>
      </c>
      <c r="H21" s="100">
        <f ca="1">IF(ISNA($A21),"",IFERROR(SUMIFS(D_D[PROD_MTD],D_D[MT],4,D_D[CAT],SMS,D_D[LOC],$A21),0))</f>
        <v>661</v>
      </c>
      <c r="I21" s="101">
        <f ca="1">IF(ISNA($A21),"",IFERROR(SUMIFS(D_D[ADCM],D_D[MT],4,D_D[CAT],SMS,D_D[LOC],$A21),0))</f>
        <v>158.54</v>
      </c>
      <c r="J21" s="100">
        <f ca="1">IF(ISNA($A21),"",IFERROR(SUMIFS(D_D[PROD_FYTD],D_D[MT],4,D_D[CAT],SMS,D_D[LOC],$A21),0))</f>
        <v>3212</v>
      </c>
      <c r="K21" s="101">
        <f ca="1">IF(ISNA($A21),"",IFERROR(SUMIFS(D_D[ADCF],D_D[MT],4,D_D[CAT],SMS,D_D[LOC],$A21),0))</f>
        <v>141.88</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9517</v>
      </c>
      <c r="E22" s="100">
        <f ca="1">IF(ISNA($A22),"",IFERROR(SUMIFS(D_D[BL],D_D[MT],4,D_D[CAT],SMS,D_D[LOC],$A22),0))</f>
        <v>3057</v>
      </c>
      <c r="F22" s="102">
        <f t="shared" ca="1" si="2"/>
        <v>0.32121466848796892</v>
      </c>
      <c r="G22" s="101">
        <f ca="1">IF(ISNA($A22),"",IFERROR(SUMIFS(D_D[ADP],D_D[MT],4,D_D[CAT],SMS,D_D[LOC],$A22),0))</f>
        <v>117.21</v>
      </c>
      <c r="H22" s="100">
        <f ca="1">IF(ISNA($A22),"",IFERROR(SUMIFS(D_D[PROD_MTD],D_D[MT],4,D_D[CAT],SMS,D_D[LOC],$A22),0))</f>
        <v>1907</v>
      </c>
      <c r="I22" s="101">
        <f ca="1">IF(ISNA($A22),"",IFERROR(SUMIFS(D_D[ADCM],D_D[MT],4,D_D[CAT],SMS,D_D[LOC],$A22),0))</f>
        <v>158.49</v>
      </c>
      <c r="J22" s="100">
        <f ca="1">IF(ISNA($A22),"",IFERROR(SUMIFS(D_D[PROD_FYTD],D_D[MT],4,D_D[CAT],SMS,D_D[LOC],$A22),0))</f>
        <v>8520</v>
      </c>
      <c r="K22" s="101">
        <f ca="1">IF(ISNA($A22),"",IFERROR(SUMIFS(D_D[ADCF],D_D[MT],4,D_D[CAT],SMS,D_D[LOC],$A22),0))</f>
        <v>157.72999999999999</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3584</v>
      </c>
      <c r="E23" s="100">
        <f ca="1">IF(ISNA($A23),"",IFERROR(SUMIFS(D_D[BL],D_D[MT],4,D_D[CAT],SMS,D_D[LOC],$A23),0))</f>
        <v>1256</v>
      </c>
      <c r="F23" s="102">
        <f t="shared" ca="1" si="2"/>
        <v>0.35044642857142855</v>
      </c>
      <c r="G23" s="101">
        <f ca="1">IF(ISNA($A23),"",IFERROR(SUMIFS(D_D[ADP],D_D[MT],4,D_D[CAT],SMS,D_D[LOC],$A23),0))</f>
        <v>116.3</v>
      </c>
      <c r="H23" s="100">
        <f ca="1">IF(ISNA($A23),"",IFERROR(SUMIFS(D_D[PROD_MTD],D_D[MT],4,D_D[CAT],SMS,D_D[LOC],$A23),0))</f>
        <v>847</v>
      </c>
      <c r="I23" s="101">
        <f ca="1">IF(ISNA($A23),"",IFERROR(SUMIFS(D_D[ADCM],D_D[MT],4,D_D[CAT],SMS,D_D[LOC],$A23),0))</f>
        <v>153.51</v>
      </c>
      <c r="J23" s="100">
        <f ca="1">IF(ISNA($A23),"",IFERROR(SUMIFS(D_D[PROD_FYTD],D_D[MT],4,D_D[CAT],SMS,D_D[LOC],$A23),0))</f>
        <v>4754</v>
      </c>
      <c r="K23" s="101">
        <f ca="1">IF(ISNA($A23),"",IFERROR(SUMIFS(D_D[ADCF],D_D[MT],4,D_D[CAT],SMS,D_D[LOC],$A23),0))</f>
        <v>149.01</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3240</v>
      </c>
      <c r="E24" s="100">
        <f ca="1">IF(ISNA($A24),"",IFERROR(SUMIFS(D_D[BL],D_D[MT],4,D_D[CAT],SMS,D_D[LOC],$A24),0))</f>
        <v>797</v>
      </c>
      <c r="F24" s="102">
        <f t="shared" ca="1" si="2"/>
        <v>0.24598765432098765</v>
      </c>
      <c r="G24" s="101">
        <f ca="1">IF(ISNA($A24),"",IFERROR(SUMIFS(D_D[ADP],D_D[MT],4,D_D[CAT],SMS,D_D[LOC],$A24),0))</f>
        <v>95.77</v>
      </c>
      <c r="H24" s="100">
        <f ca="1">IF(ISNA($A24),"",IFERROR(SUMIFS(D_D[PROD_MTD],D_D[MT],4,D_D[CAT],SMS,D_D[LOC],$A24),0))</f>
        <v>1636</v>
      </c>
      <c r="I24" s="101">
        <f ca="1">IF(ISNA($A24),"",IFERROR(SUMIFS(D_D[ADCM],D_D[MT],4,D_D[CAT],SMS,D_D[LOC],$A24),0))</f>
        <v>74</v>
      </c>
      <c r="J24" s="100">
        <f ca="1">IF(ISNA($A24),"",IFERROR(SUMIFS(D_D[PROD_FYTD],D_D[MT],4,D_D[CAT],SMS,D_D[LOC],$A24),0))</f>
        <v>8906</v>
      </c>
      <c r="K24" s="101">
        <f ca="1">IF(ISNA($A24),"",IFERROR(SUMIFS(D_D[ADCF],D_D[MT],4,D_D[CAT],SMS,D_D[LOC],$A24),0))</f>
        <v>66.319999999999993</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12699</v>
      </c>
      <c r="E25" s="100">
        <f ca="1">IF(ISNA($A25),"",IFERROR(SUMIFS(D_D[BL],D_D[MT],4,D_D[CAT],SMS,D_D[LOC],$A25),0))</f>
        <v>3462</v>
      </c>
      <c r="F25" s="102">
        <f t="shared" ca="1" si="2"/>
        <v>0.27261989133002601</v>
      </c>
      <c r="G25" s="101">
        <f ca="1">IF(ISNA($A25),"",IFERROR(SUMIFS(D_D[ADP],D_D[MT],4,D_D[CAT],SMS,D_D[LOC],$A25),0))</f>
        <v>98.03</v>
      </c>
      <c r="H25" s="100">
        <f ca="1">IF(ISNA($A25),"",IFERROR(SUMIFS(D_D[PROD_MTD],D_D[MT],4,D_D[CAT],SMS,D_D[LOC],$A25),0))</f>
        <v>2535</v>
      </c>
      <c r="I25" s="101">
        <f ca="1">IF(ISNA($A25),"",IFERROR(SUMIFS(D_D[ADCM],D_D[MT],4,D_D[CAT],SMS,D_D[LOC],$A25),0))</f>
        <v>140.91</v>
      </c>
      <c r="J25" s="100">
        <f ca="1">IF(ISNA($A25),"",IFERROR(SUMIFS(D_D[PROD_FYTD],D_D[MT],4,D_D[CAT],SMS,D_D[LOC],$A25),0))</f>
        <v>13014</v>
      </c>
      <c r="K25" s="101">
        <f ca="1">IF(ISNA($A25),"",IFERROR(SUMIFS(D_D[ADCF],D_D[MT],4,D_D[CAT],SMS,D_D[LOC],$A25),0))</f>
        <v>136.34</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2665</v>
      </c>
      <c r="E26" s="100">
        <f ca="1">IF(ISNA($A26),"",IFERROR(SUMIFS(D_D[BL],D_D[MT],4,D_D[CAT],SMS,D_D[LOC],$A26),0))</f>
        <v>655</v>
      </c>
      <c r="F26" s="102">
        <f t="shared" ca="1" si="2"/>
        <v>0.24577861163227016</v>
      </c>
      <c r="G26" s="101">
        <f ca="1">IF(ISNA($A26),"",IFERROR(SUMIFS(D_D[ADP],D_D[MT],4,D_D[CAT],SMS,D_D[LOC],$A26),0))</f>
        <v>98.09</v>
      </c>
      <c r="H26" s="100">
        <f ca="1">IF(ISNA($A26),"",IFERROR(SUMIFS(D_D[PROD_MTD],D_D[MT],4,D_D[CAT],SMS,D_D[LOC],$A26),0))</f>
        <v>750</v>
      </c>
      <c r="I26" s="101">
        <f ca="1">IF(ISNA($A26),"",IFERROR(SUMIFS(D_D[ADCM],D_D[MT],4,D_D[CAT],SMS,D_D[LOC],$A26),0))</f>
        <v>114.41</v>
      </c>
      <c r="J26" s="100">
        <f ca="1">IF(ISNA($A26),"",IFERROR(SUMIFS(D_D[PROD_FYTD],D_D[MT],4,D_D[CAT],SMS,D_D[LOC],$A26),0))</f>
        <v>3294</v>
      </c>
      <c r="K26" s="101">
        <f ca="1">IF(ISNA($A26),"",IFERROR(SUMIFS(D_D[ADCF],D_D[MT],4,D_D[CAT],SMS,D_D[LOC],$A26),0))</f>
        <v>110.95</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33</v>
      </c>
      <c r="E27" s="100">
        <f ca="1">IF(ISNA($A27),"",IFERROR(SUMIFS(D_D[BL],D_D[MT],4,D_D[CAT],SMS,D_D[LOC],$A27),0))</f>
        <v>15</v>
      </c>
      <c r="F27" s="102">
        <f t="shared" ref="F27:F30" ca="1" si="3">IF(ISNA($A27),"",IFERROR(E27/D27,0))</f>
        <v>0.45454545454545453</v>
      </c>
      <c r="G27" s="101">
        <f ca="1">IF(ISNA($A27),"",IFERROR(SUMIFS(D_D[ADP],D_D[MT],4,D_D[CAT],SMS,D_D[LOC],$A27),0))</f>
        <v>182.58</v>
      </c>
      <c r="H27" s="100">
        <f ca="1">IF(ISNA($A27),"",IFERROR(SUMIFS(D_D[PROD_MTD],D_D[MT],4,D_D[CAT],SMS,D_D[LOC],$A27),0))</f>
        <v>7</v>
      </c>
      <c r="I27" s="101">
        <f ca="1">IF(ISNA($A27),"",IFERROR(SUMIFS(D_D[ADCM],D_D[MT],4,D_D[CAT],SMS,D_D[LOC],$A27),0))</f>
        <v>203.29</v>
      </c>
      <c r="J27" s="100">
        <f ca="1">IF(ISNA($A27),"",IFERROR(SUMIFS(D_D[PROD_FYTD],D_D[MT],4,D_D[CAT],SMS,D_D[LOC],$A27),0))</f>
        <v>33</v>
      </c>
      <c r="K27" s="101">
        <f ca="1">IF(ISNA($A27),"",IFERROR(SUMIFS(D_D[ADCF],D_D[MT],4,D_D[CAT],SMS,D_D[LOC],$A27),0))</f>
        <v>221.09</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573</v>
      </c>
      <c r="E28" s="100">
        <f ca="1">IF(ISNA($A28),"",IFERROR(SUMIFS(D_D[BL],D_D[MT],4,D_D[CAT],SMS,D_D[LOC],$A28),0))</f>
        <v>154</v>
      </c>
      <c r="F28" s="102">
        <f t="shared" ca="1" si="3"/>
        <v>0.26876090750436299</v>
      </c>
      <c r="G28" s="101">
        <f ca="1">IF(ISNA($A28),"",IFERROR(SUMIFS(D_D[ADP],D_D[MT],4,D_D[CAT],SMS,D_D[LOC],$A28),0))</f>
        <v>105.46</v>
      </c>
      <c r="H28" s="100">
        <f ca="1">IF(ISNA($A28),"",IFERROR(SUMIFS(D_D[PROD_MTD],D_D[MT],4,D_D[CAT],SMS,D_D[LOC],$A28),0))</f>
        <v>122</v>
      </c>
      <c r="I28" s="101">
        <f ca="1">IF(ISNA($A28),"",IFERROR(SUMIFS(D_D[ADCM],D_D[MT],4,D_D[CAT],SMS,D_D[LOC],$A28),0))</f>
        <v>124.38</v>
      </c>
      <c r="J28" s="100">
        <f ca="1">IF(ISNA($A28),"",IFERROR(SUMIFS(D_D[PROD_FYTD],D_D[MT],4,D_D[CAT],SMS,D_D[LOC],$A28),0))</f>
        <v>647</v>
      </c>
      <c r="K28" s="101">
        <f ca="1">IF(ISNA($A28),"",IFERROR(SUMIFS(D_D[ADCF],D_D[MT],4,D_D[CAT],SMS,D_D[LOC],$A28),0))</f>
        <v>130.13999999999999</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932</v>
      </c>
      <c r="E29" s="100">
        <f ca="1">IF(ISNA($A29),"",IFERROR(SUMIFS(D_D[BL],D_D[MT],4,D_D[CAT],SMS,D_D[LOC],$A29),0))</f>
        <v>292</v>
      </c>
      <c r="F29" s="102">
        <f t="shared" ca="1" si="3"/>
        <v>0.31330472103004292</v>
      </c>
      <c r="G29" s="101">
        <f ca="1">IF(ISNA($A29),"",IFERROR(SUMIFS(D_D[ADP],D_D[MT],4,D_D[CAT],SMS,D_D[LOC],$A29),0))</f>
        <v>105.12</v>
      </c>
      <c r="H29" s="100">
        <f ca="1">IF(ISNA($A29),"",IFERROR(SUMIFS(D_D[PROD_MTD],D_D[MT],4,D_D[CAT],SMS,D_D[LOC],$A29),0))</f>
        <v>183</v>
      </c>
      <c r="I29" s="101">
        <f ca="1">IF(ISNA($A29),"",IFERROR(SUMIFS(D_D[ADCM],D_D[MT],4,D_D[CAT],SMS,D_D[LOC],$A29),0))</f>
        <v>139.16999999999999</v>
      </c>
      <c r="J29" s="100">
        <f ca="1">IF(ISNA($A29),"",IFERROR(SUMIFS(D_D[PROD_FYTD],D_D[MT],4,D_D[CAT],SMS,D_D[LOC],$A29),0))</f>
        <v>934</v>
      </c>
      <c r="K29" s="101">
        <f ca="1">IF(ISNA($A29),"",IFERROR(SUMIFS(D_D[ADCF],D_D[MT],4,D_D[CAT],SMS,D_D[LOC],$A29),0))</f>
        <v>135.04</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19366</v>
      </c>
      <c r="E30" s="100">
        <f ca="1">IF(ISNA($A30),"",IFERROR(SUMIFS(D_D[BL],D_D[MT],4,D_D[CAT],SMS,D_D[LOC],$A30),0))</f>
        <v>5163</v>
      </c>
      <c r="F30" s="102">
        <f t="shared" ca="1" si="3"/>
        <v>0.2666012599401012</v>
      </c>
      <c r="G30" s="101">
        <f ca="1">IF(ISNA($A30),"",IFERROR(SUMIFS(D_D[ADP],D_D[MT],4,D_D[CAT],SMS,D_D[LOC],$A30),0))</f>
        <v>98.37</v>
      </c>
      <c r="H30" s="100">
        <f ca="1">IF(ISNA($A30),"",IFERROR(SUMIFS(D_D[PROD_MTD],D_D[MT],4,D_D[CAT],SMS,D_D[LOC],$A30),0))</f>
        <v>3936</v>
      </c>
      <c r="I30" s="101">
        <f ca="1">IF(ISNA($A30),"",IFERROR(SUMIFS(D_D[ADCM],D_D[MT],4,D_D[CAT],SMS,D_D[LOC],$A30),0))</f>
        <v>137.1</v>
      </c>
      <c r="J30" s="100">
        <f ca="1">IF(ISNA($A30),"",IFERROR(SUMIFS(D_D[PROD_FYTD],D_D[MT],4,D_D[CAT],SMS,D_D[LOC],$A30),0))</f>
        <v>19423</v>
      </c>
      <c r="K30" s="101">
        <f ca="1">IF(ISNA($A30),"",IFERROR(SUMIFS(D_D[ADCF],D_D[MT],4,D_D[CAT],SMS,D_D[LOC],$A30),0))</f>
        <v>135.30000000000001</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7" priority="11">
      <formula>IF(OR(ISERROR(B1),B1="ERROR"),TRUE,FALSE)</formula>
    </cfRule>
  </conditionalFormatting>
  <conditionalFormatting sqref="C5:C6">
    <cfRule type="expression" dxfId="446" priority="10">
      <formula>IF(OR(ISERROR(C5),C5="ERROR"),TRUE,FALSE)</formula>
    </cfRule>
  </conditionalFormatting>
  <conditionalFormatting sqref="D5:D6">
    <cfRule type="expression" dxfId="445" priority="9">
      <formula>IF(OR(ISERROR(D5),D5="ERROR"),TRUE,FALSE)</formula>
    </cfRule>
  </conditionalFormatting>
  <conditionalFormatting sqref="E9">
    <cfRule type="expression" dxfId="444" priority="8">
      <formula>IF(OR(ISERROR(E9),E9="ERROR"),TRUE,FALSE)</formula>
    </cfRule>
  </conditionalFormatting>
  <conditionalFormatting sqref="F9">
    <cfRule type="expression" dxfId="443" priority="7">
      <formula>IF(OR(ISERROR(F9),F9="ERROR"),TRUE,FALSE)</formula>
    </cfRule>
  </conditionalFormatting>
  <conditionalFormatting sqref="H9">
    <cfRule type="expression" dxfId="442" priority="6">
      <formula>IF(OR(ISERROR(H9),H9="ERROR"),TRUE,FALSE)</formula>
    </cfRule>
  </conditionalFormatting>
  <conditionalFormatting sqref="I9">
    <cfRule type="expression" dxfId="441" priority="5">
      <formula>IF(OR(ISERROR(I9),I9="ERROR"),TRUE,FALSE)</formula>
    </cfRule>
  </conditionalFormatting>
  <conditionalFormatting sqref="J9">
    <cfRule type="expression" dxfId="440" priority="4">
      <formula>IF(OR(ISERROR(J9),J9="ERROR"),TRUE,FALSE)</formula>
    </cfRule>
  </conditionalFormatting>
  <conditionalFormatting sqref="K9">
    <cfRule type="expression" dxfId="439" priority="3">
      <formula>IF(OR(ISERROR(K9),K9="ERROR"),TRUE,FALSE)</formula>
    </cfRule>
  </conditionalFormatting>
  <conditionalFormatting sqref="D8 L8">
    <cfRule type="expression" dxfId="438" priority="2">
      <formula>IF(OR(ISERROR(D8),D8="ERROR"),TRUE,FALSE)</formula>
    </cfRule>
  </conditionalFormatting>
  <conditionalFormatting sqref="L7">
    <cfRule type="expression" dxfId="437"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2" t="s">
        <v>482</v>
      </c>
      <c r="M2" s="303"/>
      <c r="N2" s="303"/>
      <c r="O2" s="303"/>
      <c r="P2" s="303"/>
      <c r="Q2" s="309"/>
      <c r="R2" s="6"/>
    </row>
    <row r="3" spans="1:18" ht="15" customHeight="1" x14ac:dyDescent="0.2">
      <c r="B3" s="4"/>
      <c r="C3" s="103"/>
      <c r="D3" s="310" t="s">
        <v>833</v>
      </c>
      <c r="E3" s="311"/>
      <c r="F3" s="311"/>
      <c r="G3" s="311"/>
      <c r="H3" s="311"/>
      <c r="I3" s="311"/>
      <c r="J3" s="311"/>
      <c r="K3" s="312"/>
      <c r="L3" s="313">
        <f>D_DT[]</f>
        <v>42791</v>
      </c>
      <c r="M3" s="314"/>
      <c r="N3" s="314"/>
      <c r="O3" s="314"/>
      <c r="P3" s="314"/>
      <c r="Q3" s="315"/>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21" t="s">
        <v>870</v>
      </c>
      <c r="M7" s="322"/>
      <c r="N7" s="322"/>
      <c r="O7" s="322"/>
      <c r="P7" s="322"/>
      <c r="Q7" s="323"/>
      <c r="R7" s="9"/>
    </row>
    <row r="8" spans="1:18" s="97" customFormat="1" ht="15" customHeight="1" x14ac:dyDescent="0.25">
      <c r="B8" s="95"/>
      <c r="C8" s="8"/>
      <c r="D8" s="336" t="s">
        <v>493</v>
      </c>
      <c r="E8" s="337"/>
      <c r="F8" s="337"/>
      <c r="G8" s="337"/>
      <c r="H8" s="337"/>
      <c r="I8" s="337"/>
      <c r="J8" s="337"/>
      <c r="K8" s="337"/>
      <c r="L8" s="307" t="s">
        <v>494</v>
      </c>
      <c r="M8" s="307"/>
      <c r="N8" s="307"/>
      <c r="O8" s="307"/>
      <c r="P8" s="307"/>
      <c r="Q8" s="307"/>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27" t="s">
        <v>855</v>
      </c>
      <c r="M9" s="328"/>
      <c r="N9" s="328"/>
      <c r="O9" s="328"/>
      <c r="P9" s="328"/>
      <c r="Q9" s="329"/>
      <c r="R9" s="96"/>
    </row>
    <row r="10" spans="1:18" s="97" customFormat="1" ht="15" customHeight="1" x14ac:dyDescent="0.25">
      <c r="B10" s="95"/>
      <c r="C10" s="8"/>
      <c r="D10" s="306"/>
      <c r="E10" s="306"/>
      <c r="F10" s="306"/>
      <c r="G10" s="306"/>
      <c r="H10" s="306"/>
      <c r="I10" s="306"/>
      <c r="J10" s="306"/>
      <c r="K10" s="306"/>
      <c r="L10" s="330"/>
      <c r="M10" s="331"/>
      <c r="N10" s="331"/>
      <c r="O10" s="331"/>
      <c r="P10" s="331"/>
      <c r="Q10" s="332"/>
      <c r="R10" s="96"/>
    </row>
    <row r="11" spans="1:18" s="97" customFormat="1" ht="15" customHeight="1" x14ac:dyDescent="0.25">
      <c r="B11" s="95"/>
      <c r="C11" s="8"/>
      <c r="D11" s="307"/>
      <c r="E11" s="307"/>
      <c r="F11" s="307"/>
      <c r="G11" s="307"/>
      <c r="H11" s="307"/>
      <c r="I11" s="307"/>
      <c r="J11" s="307"/>
      <c r="K11" s="307"/>
      <c r="L11" s="333"/>
      <c r="M11" s="334"/>
      <c r="N11" s="334"/>
      <c r="O11" s="334"/>
      <c r="P11" s="334"/>
      <c r="Q11" s="335"/>
      <c r="R11" s="96"/>
    </row>
    <row r="12" spans="1:18" ht="12.75" x14ac:dyDescent="0.2">
      <c r="A12" s="133">
        <v>100</v>
      </c>
      <c r="B12" s="23"/>
      <c r="C12" s="161" t="str">
        <f>Driver!$C$20&amp; " Total"</f>
        <v>Compensation Total</v>
      </c>
      <c r="D12" s="139">
        <f>IF(ISNA($A12),"",IFERROR(SUMIFS(D_D[INV],D_D[MT],6,D_D[CAT],SMS,D_D[LOC],$A12),0))</f>
        <v>354451</v>
      </c>
      <c r="E12" s="139">
        <f>IF(ISNA($A12),"",IFERROR(SUMIFS(D_D[BL],D_D[MT],6,D_D[CAT],SMS,D_D[LOC],$A12),0))</f>
        <v>93252</v>
      </c>
      <c r="F12" s="140">
        <f>IF(ISNA($A12),"",IFERROR(E12/D12,0))</f>
        <v>0.26308855102679918</v>
      </c>
      <c r="G12" s="141">
        <f>IF(ISNA($A12),"",IFERROR(SUMIFS(D_D[ADP],D_D[MT],6,D_D[CAT],SMS,D_D[LOC],$A12),0))</f>
        <v>99.16</v>
      </c>
      <c r="H12" s="139">
        <f>IF(ISNA($A12),"",IFERROR(SUMIFS(D_D[PROD_MTD],D_D[MT],6,D_D[CAT],SMS,D_D[LOC],$A12),0))</f>
        <v>79676</v>
      </c>
      <c r="I12" s="141">
        <f>IF(ISNA($A12),"",IFERROR(SUMIFS(D_D[ADCM],D_D[MT],6,D_D[CAT],SMS,D_D[LOC],$A12),0))</f>
        <v>129.61000000000001</v>
      </c>
      <c r="J12" s="139">
        <f>IF(ISNA($A12),"",IFERROR(SUMIFS(D_D[PROD_FYTD],D_D[MT],6,D_D[CAT],SMS,D_D[LOC],$A12),0))</f>
        <v>408056</v>
      </c>
      <c r="K12" s="141">
        <f>IF(ISNA($A12),"",IFERROR(SUMIFS(D_D[ADCF],D_D[MT],6,D_D[CAT],SMS,D_D[LOC],$A12),0))</f>
        <v>127.53</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78327</v>
      </c>
      <c r="E13" s="100">
        <f ca="1">IF(ISNA($A13),"",IFERROR(SUMIFS(D_D[BL],D_D[MT],6,D_D[CAT],SMS,D_D[LOC],$A13),0))</f>
        <v>21685</v>
      </c>
      <c r="F13" s="102">
        <f t="shared" ref="F13" ca="1" si="2">IF(ISNA($A13),"",IFERROR(E13/D13,0))</f>
        <v>0.27685217102659365</v>
      </c>
      <c r="G13" s="101">
        <f ca="1">IF(ISNA($A13),"",IFERROR(SUMIFS(D_D[ADP],D_D[MT],6,D_D[CAT],SMS,D_D[LOC],$A13),0))</f>
        <v>102.21</v>
      </c>
      <c r="H13" s="100">
        <f ca="1">IF(ISNA($A13),"",IFERROR(SUMIFS(D_D[PROD_MTD],D_D[MT],6,D_D[CAT],SMS,D_D[LOC],$A13),0))</f>
        <v>17347</v>
      </c>
      <c r="I13" s="101">
        <f ca="1">IF(ISNA($A13),"",IFERROR(SUMIFS(D_D[ADCM],D_D[MT],6,D_D[CAT],SMS,D_D[LOC],$A13),0))</f>
        <v>133.9</v>
      </c>
      <c r="J13" s="100">
        <f ca="1">IF(ISNA($A13),"",IFERROR(SUMIFS(D_D[PROD_FYTD],D_D[MT],6,D_D[CAT],SMS,D_D[LOC],$A13),0))</f>
        <v>86845</v>
      </c>
      <c r="K13" s="101">
        <f ca="1">IF(ISNA($A13),"",IFERROR(SUMIFS(D_D[ADCF],D_D[MT],6,D_D[CAT],SMS,D_D[LOC],$A13),0))</f>
        <v>130.22999999999999</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1963</v>
      </c>
      <c r="E14" s="100">
        <f ca="1">IF(ISNA($A14),"",IFERROR(SUMIFS(D_D[BL],D_D[MT],6,D_D[CAT],SMS,D_D[LOC],$A14),0))</f>
        <v>513</v>
      </c>
      <c r="F14" s="102">
        <f t="shared" ref="F14:F27" ca="1" si="3">IF(ISNA($A14),"",IFERROR(E14/D14,0))</f>
        <v>0.26133469179826796</v>
      </c>
      <c r="G14" s="101">
        <f ca="1">IF(ISNA($A14),"",IFERROR(SUMIFS(D_D[ADP],D_D[MT],6,D_D[CAT],SMS,D_D[LOC],$A14),0))</f>
        <v>100.28</v>
      </c>
      <c r="H14" s="100">
        <f ca="1">IF(ISNA($A14),"",IFERROR(SUMIFS(D_D[PROD_MTD],D_D[MT],6,D_D[CAT],SMS,D_D[LOC],$A14),0))</f>
        <v>496</v>
      </c>
      <c r="I14" s="101">
        <f ca="1">IF(ISNA($A14),"",IFERROR(SUMIFS(D_D[ADCM],D_D[MT],6,D_D[CAT],SMS,D_D[LOC],$A14),0))</f>
        <v>121.8</v>
      </c>
      <c r="J14" s="100">
        <f ca="1">IF(ISNA($A14),"",IFERROR(SUMIFS(D_D[PROD_FYTD],D_D[MT],6,D_D[CAT],SMS,D_D[LOC],$A14),0))</f>
        <v>2618</v>
      </c>
      <c r="K14" s="101">
        <f ca="1">IF(ISNA($A14),"",IFERROR(SUMIFS(D_D[ADCF],D_D[MT],6,D_D[CAT],SMS,D_D[LOC],$A14),0))</f>
        <v>115.6</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1052</v>
      </c>
      <c r="E15" s="100">
        <f ca="1">IF(ISNA($A15),"",IFERROR(SUMIFS(D_D[BL],D_D[MT],6,D_D[CAT],SMS,D_D[LOC],$A15),0))</f>
        <v>328</v>
      </c>
      <c r="F15" s="102">
        <f t="shared" ca="1" si="3"/>
        <v>0.31178707224334601</v>
      </c>
      <c r="G15" s="101">
        <f ca="1">IF(ISNA($A15),"",IFERROR(SUMIFS(D_D[ADP],D_D[MT],6,D_D[CAT],SMS,D_D[LOC],$A15),0))</f>
        <v>107.95</v>
      </c>
      <c r="H15" s="100">
        <f ca="1">IF(ISNA($A15),"",IFERROR(SUMIFS(D_D[PROD_MTD],D_D[MT],6,D_D[CAT],SMS,D_D[LOC],$A15),0))</f>
        <v>218</v>
      </c>
      <c r="I15" s="101">
        <f ca="1">IF(ISNA($A15),"",IFERROR(SUMIFS(D_D[ADCM],D_D[MT],6,D_D[CAT],SMS,D_D[LOC],$A15),0))</f>
        <v>135.13</v>
      </c>
      <c r="J15" s="100">
        <f ca="1">IF(ISNA($A15),"",IFERROR(SUMIFS(D_D[PROD_FYTD],D_D[MT],6,D_D[CAT],SMS,D_D[LOC],$A15),0))</f>
        <v>1123</v>
      </c>
      <c r="K15" s="101">
        <f ca="1">IF(ISNA($A15),"",IFERROR(SUMIFS(D_D[ADCF],D_D[MT],6,D_D[CAT],SMS,D_D[LOC],$A15),0))</f>
        <v>130.57</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462</v>
      </c>
      <c r="E16" s="100">
        <f ca="1">IF(ISNA($A16),"",IFERROR(SUMIFS(D_D[BL],D_D[MT],6,D_D[CAT],SMS,D_D[LOC],$A16),0))</f>
        <v>119</v>
      </c>
      <c r="F16" s="102">
        <f t="shared" ca="1" si="3"/>
        <v>0.25757575757575757</v>
      </c>
      <c r="G16" s="101">
        <f ca="1">IF(ISNA($A16),"",IFERROR(SUMIFS(D_D[ADP],D_D[MT],6,D_D[CAT],SMS,D_D[LOC],$A16),0))</f>
        <v>96.33</v>
      </c>
      <c r="H16" s="100">
        <f ca="1">IF(ISNA($A16),"",IFERROR(SUMIFS(D_D[PROD_MTD],D_D[MT],6,D_D[CAT],SMS,D_D[LOC],$A16),0))</f>
        <v>80</v>
      </c>
      <c r="I16" s="101">
        <f ca="1">IF(ISNA($A16),"",IFERROR(SUMIFS(D_D[ADCM],D_D[MT],6,D_D[CAT],SMS,D_D[LOC],$A16),0))</f>
        <v>129.19999999999999</v>
      </c>
      <c r="J16" s="100">
        <f ca="1">IF(ISNA($A16),"",IFERROR(SUMIFS(D_D[PROD_FYTD],D_D[MT],6,D_D[CAT],SMS,D_D[LOC],$A16),0))</f>
        <v>495</v>
      </c>
      <c r="K16" s="101">
        <f ca="1">IF(ISNA($A16),"",IFERROR(SUMIFS(D_D[ADCF],D_D[MT],6,D_D[CAT],SMS,D_D[LOC],$A16),0))</f>
        <v>131.36000000000001</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1250</v>
      </c>
      <c r="E17" s="100">
        <f ca="1">IF(ISNA($A17),"",IFERROR(SUMIFS(D_D[BL],D_D[MT],6,D_D[CAT],SMS,D_D[LOC],$A17),0))</f>
        <v>268</v>
      </c>
      <c r="F17" s="102">
        <f t="shared" ca="1" si="3"/>
        <v>0.21440000000000001</v>
      </c>
      <c r="G17" s="101">
        <f ca="1">IF(ISNA($A17),"",IFERROR(SUMIFS(D_D[ADP],D_D[MT],6,D_D[CAT],SMS,D_D[LOC],$A17),0))</f>
        <v>98.17</v>
      </c>
      <c r="H17" s="100">
        <f ca="1">IF(ISNA($A17),"",IFERROR(SUMIFS(D_D[PROD_MTD],D_D[MT],6,D_D[CAT],SMS,D_D[LOC],$A17),0))</f>
        <v>401</v>
      </c>
      <c r="I17" s="101">
        <f ca="1">IF(ISNA($A17),"",IFERROR(SUMIFS(D_D[ADCM],D_D[MT],6,D_D[CAT],SMS,D_D[LOC],$A17),0))</f>
        <v>98.57</v>
      </c>
      <c r="J17" s="100">
        <f ca="1">IF(ISNA($A17),"",IFERROR(SUMIFS(D_D[PROD_FYTD],D_D[MT],6,D_D[CAT],SMS,D_D[LOC],$A17),0))</f>
        <v>2176</v>
      </c>
      <c r="K17" s="101">
        <f ca="1">IF(ISNA($A17),"",IFERROR(SUMIFS(D_D[ADCF],D_D[MT],6,D_D[CAT],SMS,D_D[LOC],$A17),0))</f>
        <v>101.86</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6363</v>
      </c>
      <c r="E18" s="100">
        <f ca="1">IF(ISNA($A18),"",IFERROR(SUMIFS(D_D[BL],D_D[MT],6,D_D[CAT],SMS,D_D[LOC],$A18),0))</f>
        <v>1934</v>
      </c>
      <c r="F18" s="102">
        <f t="shared" ca="1" si="3"/>
        <v>0.30394468018230397</v>
      </c>
      <c r="G18" s="101">
        <f ca="1">IF(ISNA($A18),"",IFERROR(SUMIFS(D_D[ADP],D_D[MT],6,D_D[CAT],SMS,D_D[LOC],$A18),0))</f>
        <v>106.92</v>
      </c>
      <c r="H18" s="100">
        <f ca="1">IF(ISNA($A18),"",IFERROR(SUMIFS(D_D[PROD_MTD],D_D[MT],6,D_D[CAT],SMS,D_D[LOC],$A18),0))</f>
        <v>1392</v>
      </c>
      <c r="I18" s="101">
        <f ca="1">IF(ISNA($A18),"",IFERROR(SUMIFS(D_D[ADCM],D_D[MT],6,D_D[CAT],SMS,D_D[LOC],$A18),0))</f>
        <v>140.33000000000001</v>
      </c>
      <c r="J18" s="100">
        <f ca="1">IF(ISNA($A18),"",IFERROR(SUMIFS(D_D[PROD_FYTD],D_D[MT],6,D_D[CAT],SMS,D_D[LOC],$A18),0))</f>
        <v>7018</v>
      </c>
      <c r="K18" s="101">
        <f ca="1">IF(ISNA($A18),"",IFERROR(SUMIFS(D_D[ADCF],D_D[MT],6,D_D[CAT],SMS,D_D[LOC],$A18),0))</f>
        <v>134.47</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4602</v>
      </c>
      <c r="E19" s="100">
        <f ca="1">IF(ISNA($A19),"",IFERROR(SUMIFS(D_D[BL],D_D[MT],6,D_D[CAT],SMS,D_D[LOC],$A19),0))</f>
        <v>1107</v>
      </c>
      <c r="F19" s="102">
        <f t="shared" ca="1" si="3"/>
        <v>0.24054758800521511</v>
      </c>
      <c r="G19" s="101">
        <f ca="1">IF(ISNA($A19),"",IFERROR(SUMIFS(D_D[ADP],D_D[MT],6,D_D[CAT],SMS,D_D[LOC],$A19),0))</f>
        <v>94.57</v>
      </c>
      <c r="H19" s="100">
        <f ca="1">IF(ISNA($A19),"",IFERROR(SUMIFS(D_D[PROD_MTD],D_D[MT],6,D_D[CAT],SMS,D_D[LOC],$A19),0))</f>
        <v>1088</v>
      </c>
      <c r="I19" s="101">
        <f ca="1">IF(ISNA($A19),"",IFERROR(SUMIFS(D_D[ADCM],D_D[MT],6,D_D[CAT],SMS,D_D[LOC],$A19),0))</f>
        <v>118.99</v>
      </c>
      <c r="J19" s="100">
        <f ca="1">IF(ISNA($A19),"",IFERROR(SUMIFS(D_D[PROD_FYTD],D_D[MT],6,D_D[CAT],SMS,D_D[LOC],$A19),0))</f>
        <v>5521</v>
      </c>
      <c r="K19" s="101">
        <f ca="1">IF(ISNA($A19),"",IFERROR(SUMIFS(D_D[ADCF],D_D[MT],6,D_D[CAT],SMS,D_D[LOC],$A19),0))</f>
        <v>120.71</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1521</v>
      </c>
      <c r="E20" s="100">
        <f ca="1">IF(ISNA($A20),"",IFERROR(SUMIFS(D_D[BL],D_D[MT],6,D_D[CAT],SMS,D_D[LOC],$A20),0))</f>
        <v>397</v>
      </c>
      <c r="F20" s="102">
        <f t="shared" ca="1" si="3"/>
        <v>0.26101249178172253</v>
      </c>
      <c r="G20" s="101">
        <f ca="1">IF(ISNA($A20),"",IFERROR(SUMIFS(D_D[ADP],D_D[MT],6,D_D[CAT],SMS,D_D[LOC],$A20),0))</f>
        <v>96.36</v>
      </c>
      <c r="H20" s="100">
        <f ca="1">IF(ISNA($A20),"",IFERROR(SUMIFS(D_D[PROD_MTD],D_D[MT],6,D_D[CAT],SMS,D_D[LOC],$A20),0))</f>
        <v>294</v>
      </c>
      <c r="I20" s="101">
        <f ca="1">IF(ISNA($A20),"",IFERROR(SUMIFS(D_D[ADCM],D_D[MT],6,D_D[CAT],SMS,D_D[LOC],$A20),0))</f>
        <v>122.45</v>
      </c>
      <c r="J20" s="100">
        <f ca="1">IF(ISNA($A20),"",IFERROR(SUMIFS(D_D[PROD_FYTD],D_D[MT],6,D_D[CAT],SMS,D_D[LOC],$A20),0))</f>
        <v>1612</v>
      </c>
      <c r="K20" s="101">
        <f ca="1">IF(ISNA($A20),"",IFERROR(SUMIFS(D_D[ADCF],D_D[MT],6,D_D[CAT],SMS,D_D[LOC],$A20),0))</f>
        <v>120.97</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4852</v>
      </c>
      <c r="E21" s="100">
        <f ca="1">IF(ISNA($A21),"",IFERROR(SUMIFS(D_D[BL],D_D[MT],6,D_D[CAT],SMS,D_D[LOC],$A21),0))</f>
        <v>1458</v>
      </c>
      <c r="F21" s="102">
        <f t="shared" ca="1" si="3"/>
        <v>0.30049464138499588</v>
      </c>
      <c r="G21" s="101">
        <f ca="1">IF(ISNA($A21),"",IFERROR(SUMIFS(D_D[ADP],D_D[MT],6,D_D[CAT],SMS,D_D[LOC],$A21),0))</f>
        <v>109.17</v>
      </c>
      <c r="H21" s="100">
        <f ca="1">IF(ISNA($A21),"",IFERROR(SUMIFS(D_D[PROD_MTD],D_D[MT],6,D_D[CAT],SMS,D_D[LOC],$A21),0))</f>
        <v>1049</v>
      </c>
      <c r="I21" s="101">
        <f ca="1">IF(ISNA($A21),"",IFERROR(SUMIFS(D_D[ADCM],D_D[MT],6,D_D[CAT],SMS,D_D[LOC],$A21),0))</f>
        <v>158.38999999999999</v>
      </c>
      <c r="J21" s="100">
        <f ca="1">IF(ISNA($A21),"",IFERROR(SUMIFS(D_D[PROD_FYTD],D_D[MT],6,D_D[CAT],SMS,D_D[LOC],$A21),0))</f>
        <v>4897</v>
      </c>
      <c r="K21" s="101">
        <f ca="1">IF(ISNA($A21),"",IFERROR(SUMIFS(D_D[ADCF],D_D[MT],6,D_D[CAT],SMS,D_D[LOC],$A21),0))</f>
        <v>143.91999999999999</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9254</v>
      </c>
      <c r="E22" s="100">
        <f ca="1">IF(ISNA($A22),"",IFERROR(SUMIFS(D_D[BL],D_D[MT],6,D_D[CAT],SMS,D_D[LOC],$A22),0))</f>
        <v>2477</v>
      </c>
      <c r="F22" s="102">
        <f t="shared" ca="1" si="3"/>
        <v>0.26766803544413226</v>
      </c>
      <c r="G22" s="101">
        <f ca="1">IF(ISNA($A22),"",IFERROR(SUMIFS(D_D[ADP],D_D[MT],6,D_D[CAT],SMS,D_D[LOC],$A22),0))</f>
        <v>102.25</v>
      </c>
      <c r="H22" s="100">
        <f ca="1">IF(ISNA($A22),"",IFERROR(SUMIFS(D_D[PROD_MTD],D_D[MT],6,D_D[CAT],SMS,D_D[LOC],$A22),0))</f>
        <v>2134</v>
      </c>
      <c r="I22" s="101">
        <f ca="1">IF(ISNA($A22),"",IFERROR(SUMIFS(D_D[ADCM],D_D[MT],6,D_D[CAT],SMS,D_D[LOC],$A22),0))</f>
        <v>131.87</v>
      </c>
      <c r="J22" s="100">
        <f ca="1">IF(ISNA($A22),"",IFERROR(SUMIFS(D_D[PROD_FYTD],D_D[MT],6,D_D[CAT],SMS,D_D[LOC],$A22),0))</f>
        <v>10843</v>
      </c>
      <c r="K22" s="101">
        <f ca="1">IF(ISNA($A22),"",IFERROR(SUMIFS(D_D[ADCF],D_D[MT],6,D_D[CAT],SMS,D_D[LOC],$A22),0))</f>
        <v>131.28</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18614</v>
      </c>
      <c r="E23" s="100">
        <f ca="1">IF(ISNA($A23),"",IFERROR(SUMIFS(D_D[BL],D_D[MT],6,D_D[CAT],SMS,D_D[LOC],$A23),0))</f>
        <v>5112</v>
      </c>
      <c r="F23" s="102">
        <f t="shared" ca="1" si="3"/>
        <v>0.27463199742129579</v>
      </c>
      <c r="G23" s="101">
        <f ca="1">IF(ISNA($A23),"",IFERROR(SUMIFS(D_D[ADP],D_D[MT],6,D_D[CAT],SMS,D_D[LOC],$A23),0))</f>
        <v>100.29</v>
      </c>
      <c r="H23" s="100">
        <f ca="1">IF(ISNA($A23),"",IFERROR(SUMIFS(D_D[PROD_MTD],D_D[MT],6,D_D[CAT],SMS,D_D[LOC],$A23),0))</f>
        <v>3949</v>
      </c>
      <c r="I23" s="101">
        <f ca="1">IF(ISNA($A23),"",IFERROR(SUMIFS(D_D[ADCM],D_D[MT],6,D_D[CAT],SMS,D_D[LOC],$A23),0))</f>
        <v>132.81</v>
      </c>
      <c r="J23" s="100">
        <f ca="1">IF(ISNA($A23),"",IFERROR(SUMIFS(D_D[PROD_FYTD],D_D[MT],6,D_D[CAT],SMS,D_D[LOC],$A23),0))</f>
        <v>19940</v>
      </c>
      <c r="K23" s="101">
        <f ca="1">IF(ISNA($A23),"",IFERROR(SUMIFS(D_D[ADCF],D_D[MT],6,D_D[CAT],SMS,D_D[LOC],$A23),0))</f>
        <v>128.51</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10902</v>
      </c>
      <c r="E24" s="100">
        <f ca="1">IF(ISNA($A24),"",IFERROR(SUMIFS(D_D[BL],D_D[MT],6,D_D[CAT],SMS,D_D[LOC],$A24),0))</f>
        <v>3375</v>
      </c>
      <c r="F24" s="102">
        <f t="shared" ca="1" si="3"/>
        <v>0.30957622454595485</v>
      </c>
      <c r="G24" s="101">
        <f ca="1">IF(ISNA($A24),"",IFERROR(SUMIFS(D_D[ADP],D_D[MT],6,D_D[CAT],SMS,D_D[LOC],$A24),0))</f>
        <v>111.51</v>
      </c>
      <c r="H24" s="100">
        <f ca="1">IF(ISNA($A24),"",IFERROR(SUMIFS(D_D[PROD_MTD],D_D[MT],6,D_D[CAT],SMS,D_D[LOC],$A24),0))</f>
        <v>2342</v>
      </c>
      <c r="I24" s="101">
        <f ca="1">IF(ISNA($A24),"",IFERROR(SUMIFS(D_D[ADCM],D_D[MT],6,D_D[CAT],SMS,D_D[LOC],$A24),0))</f>
        <v>147.11000000000001</v>
      </c>
      <c r="J24" s="100">
        <f ca="1">IF(ISNA($A24),"",IFERROR(SUMIFS(D_D[PROD_FYTD],D_D[MT],6,D_D[CAT],SMS,D_D[LOC],$A24),0))</f>
        <v>11024</v>
      </c>
      <c r="K24" s="101">
        <f ca="1">IF(ISNA($A24),"",IFERROR(SUMIFS(D_D[ADCF],D_D[MT],6,D_D[CAT],SMS,D_D[LOC],$A24),0))</f>
        <v>144.85</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1107</v>
      </c>
      <c r="E25" s="100">
        <f ca="1">IF(ISNA($A25),"",IFERROR(SUMIFS(D_D[BL],D_D[MT],6,D_D[CAT],SMS,D_D[LOC],$A25),0))</f>
        <v>279</v>
      </c>
      <c r="F25" s="102">
        <f t="shared" ca="1" si="3"/>
        <v>0.25203252032520324</v>
      </c>
      <c r="G25" s="101">
        <f ca="1">IF(ISNA($A25),"",IFERROR(SUMIFS(D_D[ADP],D_D[MT],6,D_D[CAT],SMS,D_D[LOC],$A25),0))</f>
        <v>100.23</v>
      </c>
      <c r="H25" s="100">
        <f ca="1">IF(ISNA($A25),"",IFERROR(SUMIFS(D_D[PROD_MTD],D_D[MT],6,D_D[CAT],SMS,D_D[LOC],$A25),0))</f>
        <v>264</v>
      </c>
      <c r="I25" s="101">
        <f ca="1">IF(ISNA($A25),"",IFERROR(SUMIFS(D_D[ADCM],D_D[MT],6,D_D[CAT],SMS,D_D[LOC],$A25),0))</f>
        <v>120.75</v>
      </c>
      <c r="J25" s="100">
        <f ca="1">IF(ISNA($A25),"",IFERROR(SUMIFS(D_D[PROD_FYTD],D_D[MT],6,D_D[CAT],SMS,D_D[LOC],$A25),0))</f>
        <v>1242</v>
      </c>
      <c r="K25" s="101">
        <f ca="1">IF(ISNA($A25),"",IFERROR(SUMIFS(D_D[ADCF],D_D[MT],6,D_D[CAT],SMS,D_D[LOC],$A25),0))</f>
        <v>116.7</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527</v>
      </c>
      <c r="E26" s="100">
        <f ca="1">IF(ISNA($A26),"",IFERROR(SUMIFS(D_D[BL],D_D[MT],6,D_D[CAT],SMS,D_D[LOC],$A26),0))</f>
        <v>148</v>
      </c>
      <c r="F26" s="102">
        <f t="shared" ca="1" si="3"/>
        <v>0.28083491461100568</v>
      </c>
      <c r="G26" s="101">
        <f ca="1">IF(ISNA($A26),"",IFERROR(SUMIFS(D_D[ADP],D_D[MT],6,D_D[CAT],SMS,D_D[LOC],$A26),0))</f>
        <v>101.93</v>
      </c>
      <c r="H26" s="100">
        <f ca="1">IF(ISNA($A26),"",IFERROR(SUMIFS(D_D[PROD_MTD],D_D[MT],6,D_D[CAT],SMS,D_D[LOC],$A26),0))</f>
        <v>101</v>
      </c>
      <c r="I26" s="101">
        <f ca="1">IF(ISNA($A26),"",IFERROR(SUMIFS(D_D[ADCM],D_D[MT],6,D_D[CAT],SMS,D_D[LOC],$A26),0))</f>
        <v>129.93</v>
      </c>
      <c r="J26" s="100">
        <f ca="1">IF(ISNA($A26),"",IFERROR(SUMIFS(D_D[PROD_FYTD],D_D[MT],6,D_D[CAT],SMS,D_D[LOC],$A26),0))</f>
        <v>613</v>
      </c>
      <c r="K26" s="101">
        <f ca="1">IF(ISNA($A26),"",IFERROR(SUMIFS(D_D[ADCF],D_D[MT],6,D_D[CAT],SMS,D_D[LOC],$A26),0))</f>
        <v>130.05000000000001</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12888</v>
      </c>
      <c r="E27" s="100">
        <f ca="1">IF(ISNA($A27),"",IFERROR(SUMIFS(D_D[BL],D_D[MT],6,D_D[CAT],SMS,D_D[LOC],$A27),0))</f>
        <v>3490</v>
      </c>
      <c r="F27" s="102">
        <f t="shared" ca="1" si="3"/>
        <v>0.2707945375543141</v>
      </c>
      <c r="G27" s="101">
        <f ca="1">IF(ISNA($A27),"",IFERROR(SUMIFS(D_D[ADP],D_D[MT],6,D_D[CAT],SMS,D_D[LOC],$A27),0))</f>
        <v>98.65</v>
      </c>
      <c r="H27" s="100">
        <f ca="1">IF(ISNA($A27),"",IFERROR(SUMIFS(D_D[PROD_MTD],D_D[MT],6,D_D[CAT],SMS,D_D[LOC],$A27),0))</f>
        <v>2804</v>
      </c>
      <c r="I27" s="101">
        <f ca="1">IF(ISNA($A27),"",IFERROR(SUMIFS(D_D[ADCM],D_D[MT],6,D_D[CAT],SMS,D_D[LOC],$A27),0))</f>
        <v>131.75</v>
      </c>
      <c r="J27" s="100">
        <f ca="1">IF(ISNA($A27),"",IFERROR(SUMIFS(D_D[PROD_FYTD],D_D[MT],6,D_D[CAT],SMS,D_D[LOC],$A27),0))</f>
        <v>14033</v>
      </c>
      <c r="K27" s="101">
        <f ca="1">IF(ISNA($A27),"",IFERROR(SUMIFS(D_D[ADCF],D_D[MT],6,D_D[CAT],SMS,D_D[LOC],$A27),0))</f>
        <v>129.41999999999999</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2970</v>
      </c>
      <c r="E28" s="100">
        <f ca="1">IF(ISNA($A28),"",IFERROR(SUMIFS(D_D[BL],D_D[MT],6,D_D[CAT],SMS,D_D[LOC],$A28),0))</f>
        <v>680</v>
      </c>
      <c r="F28" s="102">
        <f t="shared" ref="F28:F29" ca="1" si="4">IF(ISNA($A28),"",IFERROR(E28/D28,0))</f>
        <v>0.22895622895622897</v>
      </c>
      <c r="G28" s="101">
        <f ca="1">IF(ISNA($A28),"",IFERROR(SUMIFS(D_D[ADP],D_D[MT],6,D_D[CAT],SMS,D_D[LOC],$A28),0))</f>
        <v>91.58</v>
      </c>
      <c r="H28" s="100">
        <f ca="1">IF(ISNA($A28),"",IFERROR(SUMIFS(D_D[PROD_MTD],D_D[MT],6,D_D[CAT],SMS,D_D[LOC],$A28),0))</f>
        <v>735</v>
      </c>
      <c r="I28" s="101">
        <f ca="1">IF(ISNA($A28),"",IFERROR(SUMIFS(D_D[ADCM],D_D[MT],6,D_D[CAT],SMS,D_D[LOC],$A28),0))</f>
        <v>124.15</v>
      </c>
      <c r="J28" s="100">
        <f ca="1">IF(ISNA($A28),"",IFERROR(SUMIFS(D_D[PROD_FYTD],D_D[MT],6,D_D[CAT],SMS,D_D[LOC],$A28),0))</f>
        <v>3690</v>
      </c>
      <c r="K28" s="101">
        <f ca="1">IF(ISNA($A28),"",IFERROR(SUMIFS(D_D[ADCF],D_D[MT],6,D_D[CAT],SMS,D_D[LOC],$A28),0))</f>
        <v>119.39</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6" priority="70">
      <formula>IF(OR(ISERROR(B1),B1="ERROR"),TRUE,FALSE)</formula>
    </cfRule>
  </conditionalFormatting>
  <conditionalFormatting sqref="C5:C6">
    <cfRule type="expression" dxfId="435" priority="68">
      <formula>IF(OR(ISERROR(C5),C5="ERROR"),TRUE,FALSE)</formula>
    </cfRule>
  </conditionalFormatting>
  <conditionalFormatting sqref="D5">
    <cfRule type="expression" dxfId="434" priority="31">
      <formula>IF(OR(ISERROR(D5),D5="ERROR"),TRUE,FALSE)</formula>
    </cfRule>
  </conditionalFormatting>
  <conditionalFormatting sqref="E9">
    <cfRule type="expression" dxfId="433" priority="12">
      <formula>IF(OR(ISERROR(E9),E9="ERROR"),TRUE,FALSE)</formula>
    </cfRule>
  </conditionalFormatting>
  <conditionalFormatting sqref="F9">
    <cfRule type="expression" dxfId="432" priority="11">
      <formula>IF(OR(ISERROR(F9),F9="ERROR"),TRUE,FALSE)</formula>
    </cfRule>
  </conditionalFormatting>
  <conditionalFormatting sqref="H9">
    <cfRule type="expression" dxfId="431" priority="10">
      <formula>IF(OR(ISERROR(H9),H9="ERROR"),TRUE,FALSE)</formula>
    </cfRule>
  </conditionalFormatting>
  <conditionalFormatting sqref="I9">
    <cfRule type="expression" dxfId="430" priority="9">
      <formula>IF(OR(ISERROR(I9),I9="ERROR"),TRUE,FALSE)</formula>
    </cfRule>
  </conditionalFormatting>
  <conditionalFormatting sqref="J9">
    <cfRule type="expression" dxfId="429" priority="6">
      <formula>IF(OR(ISERROR(J9),J9="ERROR"),TRUE,FALSE)</formula>
    </cfRule>
  </conditionalFormatting>
  <conditionalFormatting sqref="K9">
    <cfRule type="expression" dxfId="428" priority="5">
      <formula>IF(OR(ISERROR(K9),K9="ERROR"),TRUE,FALSE)</formula>
    </cfRule>
  </conditionalFormatting>
  <conditionalFormatting sqref="D8 L8">
    <cfRule type="expression" dxfId="427" priority="4">
      <formula>IF(OR(ISERROR(D8),D8="ERROR"),TRUE,FALSE)</formula>
    </cfRule>
  </conditionalFormatting>
  <conditionalFormatting sqref="L9">
    <cfRule type="expression" dxfId="426" priority="3">
      <formula>IF(OR(ISERROR(L9),L9="ERROR"),TRUE,FALSE)</formula>
    </cfRule>
  </conditionalFormatting>
  <conditionalFormatting sqref="D6">
    <cfRule type="expression" dxfId="425" priority="2">
      <formula>IF(OR(ISERROR(D6),D6="ERROR"),TRUE,FALSE)</formula>
    </cfRule>
  </conditionalFormatting>
  <conditionalFormatting sqref="L7">
    <cfRule type="expression" dxfId="424"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302" t="s">
        <v>827</v>
      </c>
      <c r="E2" s="303"/>
      <c r="F2" s="303"/>
      <c r="G2" s="303"/>
      <c r="H2" s="303"/>
      <c r="I2" s="309"/>
      <c r="J2" s="302" t="s">
        <v>482</v>
      </c>
      <c r="K2" s="303"/>
      <c r="L2" s="309"/>
      <c r="M2" s="6"/>
    </row>
    <row r="3" spans="1:13" ht="15" customHeight="1" x14ac:dyDescent="0.2">
      <c r="B3" s="4"/>
      <c r="C3" s="103"/>
      <c r="D3" s="299" t="s">
        <v>831</v>
      </c>
      <c r="E3" s="300"/>
      <c r="F3" s="300"/>
      <c r="G3" s="300"/>
      <c r="H3" s="300"/>
      <c r="I3" s="324"/>
      <c r="J3" s="341">
        <f>D_DT[]</f>
        <v>42791</v>
      </c>
      <c r="K3" s="325"/>
      <c r="L3" s="326"/>
      <c r="M3" s="6"/>
    </row>
    <row r="4" spans="1:13" ht="15" customHeight="1" x14ac:dyDescent="0.2">
      <c r="B4" s="4"/>
      <c r="C4" s="103"/>
      <c r="D4" s="345" t="s">
        <v>492</v>
      </c>
      <c r="E4" s="346"/>
      <c r="F4" s="346"/>
      <c r="G4" s="346"/>
      <c r="H4" s="346"/>
      <c r="I4" s="347"/>
      <c r="J4" s="176" t="s">
        <v>476</v>
      </c>
      <c r="K4" s="176"/>
      <c r="L4" s="177"/>
      <c r="M4" s="6"/>
    </row>
    <row r="5" spans="1:13" ht="15" customHeight="1" x14ac:dyDescent="0.3">
      <c r="B5" s="7"/>
      <c r="C5" s="98"/>
      <c r="D5" s="342" t="s">
        <v>475</v>
      </c>
      <c r="E5" s="343"/>
      <c r="F5" s="343"/>
      <c r="G5" s="343"/>
      <c r="H5" s="343"/>
      <c r="I5" s="344"/>
      <c r="J5" s="131"/>
      <c r="K5" s="131"/>
      <c r="L5" s="179"/>
      <c r="M5" s="80"/>
    </row>
    <row r="6" spans="1:13" ht="15" customHeight="1" x14ac:dyDescent="0.3">
      <c r="B6" s="7"/>
      <c r="C6" s="98"/>
      <c r="D6" s="342" t="s">
        <v>872</v>
      </c>
      <c r="E6" s="343"/>
      <c r="F6" s="343"/>
      <c r="G6" s="343"/>
      <c r="H6" s="343"/>
      <c r="I6" s="344"/>
      <c r="J6" s="348" t="s">
        <v>858</v>
      </c>
      <c r="K6" s="349"/>
      <c r="L6" s="350"/>
      <c r="M6" s="80"/>
    </row>
    <row r="7" spans="1:13" ht="15" customHeight="1" x14ac:dyDescent="0.2">
      <c r="B7" s="6"/>
      <c r="C7" s="9"/>
      <c r="D7" s="338" t="s">
        <v>873</v>
      </c>
      <c r="E7" s="339"/>
      <c r="F7" s="339"/>
      <c r="G7" s="339"/>
      <c r="H7" s="339"/>
      <c r="I7" s="340"/>
      <c r="J7" s="184"/>
      <c r="K7" s="180"/>
      <c r="L7" s="181"/>
      <c r="M7" s="9"/>
    </row>
    <row r="8" spans="1:13" s="97" customFormat="1" ht="15" customHeight="1" x14ac:dyDescent="0.25">
      <c r="B8" s="95"/>
      <c r="C8" s="8"/>
      <c r="D8" s="336" t="s">
        <v>493</v>
      </c>
      <c r="E8" s="337"/>
      <c r="F8" s="337"/>
      <c r="G8" s="337"/>
      <c r="H8" s="307" t="s">
        <v>501</v>
      </c>
      <c r="I8" s="307"/>
      <c r="J8" s="307"/>
      <c r="K8" s="307"/>
      <c r="L8" s="307"/>
      <c r="M8" s="96"/>
    </row>
    <row r="9" spans="1:13" s="97" customFormat="1" ht="15" customHeight="1" x14ac:dyDescent="0.25">
      <c r="B9" s="95"/>
      <c r="C9" s="132" t="s">
        <v>454</v>
      </c>
      <c r="D9" s="305" t="s">
        <v>484</v>
      </c>
      <c r="E9" s="305" t="s">
        <v>485</v>
      </c>
      <c r="F9" s="305" t="s">
        <v>486</v>
      </c>
      <c r="G9" s="316" t="s">
        <v>112</v>
      </c>
      <c r="H9" s="308" t="s">
        <v>392</v>
      </c>
      <c r="I9" s="308" t="s">
        <v>393</v>
      </c>
      <c r="J9" s="308" t="s">
        <v>394</v>
      </c>
      <c r="K9" s="308" t="s">
        <v>395</v>
      </c>
      <c r="L9" s="308" t="s">
        <v>396</v>
      </c>
      <c r="M9" s="96"/>
    </row>
    <row r="10" spans="1:13" s="97" customFormat="1" ht="15" customHeight="1" x14ac:dyDescent="0.25">
      <c r="B10" s="95"/>
      <c r="C10" s="8"/>
      <c r="D10" s="306"/>
      <c r="E10" s="306"/>
      <c r="F10" s="306"/>
      <c r="G10" s="306"/>
      <c r="H10" s="308"/>
      <c r="I10" s="308"/>
      <c r="J10" s="308"/>
      <c r="K10" s="308"/>
      <c r="L10" s="308"/>
      <c r="M10" s="96"/>
    </row>
    <row r="11" spans="1:13" s="97" customFormat="1" ht="15" customHeight="1" x14ac:dyDescent="0.25">
      <c r="B11" s="95"/>
      <c r="C11" s="8"/>
      <c r="D11" s="307"/>
      <c r="E11" s="307"/>
      <c r="F11" s="307"/>
      <c r="G11" s="307"/>
      <c r="H11" s="308"/>
      <c r="I11" s="308"/>
      <c r="J11" s="308"/>
      <c r="K11" s="308"/>
      <c r="L11" s="308"/>
      <c r="M11" s="96"/>
    </row>
    <row r="12" spans="1:13" ht="12.75" x14ac:dyDescent="0.2">
      <c r="A12" s="133">
        <v>100</v>
      </c>
      <c r="B12" s="23"/>
      <c r="C12" s="161" t="str">
        <f>Driver!$C$20&amp; " Total"</f>
        <v>Compensation Total</v>
      </c>
      <c r="D12" s="166">
        <f>IF(ISNA($A12),"",IFERROR(SUMIFS(D_D[INV],D_D[MT],5,D_D[CAT],SMS, D_D[EP],-1,D_D[LOC],$A12),0))</f>
        <v>354393</v>
      </c>
      <c r="E12" s="166">
        <f>IF(ISNA($A12),"",IFERROR(SUMIFS(D_D[BL],D_D[MT],5,D_D[CAT],SMS, D_D[EP],-1,D_D[LOC],$A12),0))</f>
        <v>93204</v>
      </c>
      <c r="F12" s="167">
        <f>IF(ISNA($A12),"",IFERROR(E12/D12,0))</f>
        <v>0.26299616527414482</v>
      </c>
      <c r="G12" s="168">
        <f>IF(ISNA($A12),"",IFERROR(SUMIFS(D_D[ADP],D_D[MT],5,D_D[CAT],SMS, D_D[EP],-1,D_D[LOC],$A12),0))</f>
        <v>99.14</v>
      </c>
      <c r="H12" s="167">
        <f>IF(ISNA($A12),"",IFERROR(SUMIFS(D_D[DEV],D_D[MT],5,D_D[CAT],SMS, D_D[EP],-1,D_D[LOC],$A12)/$D12,0))</f>
        <v>5.255464978145731E-2</v>
      </c>
      <c r="I12" s="167">
        <f>IF(ISNA($A12),"",IFERROR(SUMIFS(D_D[EVD],D_D[MT],5,D_D[CAT],SMS, D_D[EP],-1,D_D[LOC],$A12)/$D12,0))</f>
        <v>0.76063579133899373</v>
      </c>
      <c r="J12" s="167">
        <f>IF(ISNA($A12),"",IFERROR(SUMIFS(D_D[DEC],D_D[MT],5,D_D[CAT],SMS, D_D[EP],-1,D_D[LOC],$A12)/$D12,0))</f>
        <v>0.15606403061008542</v>
      </c>
      <c r="K12" s="167">
        <f>IF(ISNA($A12),"",IFERROR(SUMIFS(D_D[AWD],D_D[MT],5,D_D[CAT],SMS, D_D[EP],-1,D_D[LOC],$A12)/$D12,0))</f>
        <v>2.2235202162570931E-2</v>
      </c>
      <c r="L12" s="167">
        <f>IF(ISNA($A12),"",IFERROR(SUMIFS(D_D[AUT],D_D[MT],5,D_D[CAT],SMS, D_D[EP],-1,D_D[LOC],$A12)/$D12,0))</f>
        <v>8.4962174760788156E-3</v>
      </c>
      <c r="M12" s="6"/>
    </row>
    <row r="13" spans="1:13" ht="12.75" x14ac:dyDescent="0.2">
      <c r="A13" s="133">
        <v>499</v>
      </c>
      <c r="B13" s="23"/>
      <c r="C13" s="162" t="str">
        <f>"NWQ-"&amp;Driver!$C$20&amp; " Total"</f>
        <v>NWQ-Compensation Total</v>
      </c>
      <c r="D13" s="169">
        <f>IF(ISNA($A13),"",IFERROR(SUMIFS(D_D[INV],D_D[MT],5,D_D[CAT],SMS, D_D[EP],-1,D_D[LOC],$A13),0))</f>
        <v>245447</v>
      </c>
      <c r="E13" s="169">
        <f>IF(ISNA($A13),"",IFERROR(SUMIFS(D_D[BL],D_D[MT],5,D_D[CAT],SMS, D_D[EP],-1,D_D[LOC],$A13),0))</f>
        <v>58333</v>
      </c>
      <c r="F13" s="170">
        <f t="shared" ref="F13" si="0">IF(ISNA($A13),"",IFERROR(E13/D13,0))</f>
        <v>0.23766026881567101</v>
      </c>
      <c r="G13" s="171">
        <f>IF(ISNA($A13),"",IFERROR(SUMIFS(D_D[ADP],D_D[MT],5,D_D[CAT],SMS, D_D[EP],-1,D_D[LOC],$A13),0))</f>
        <v>96.02</v>
      </c>
      <c r="H13" s="170">
        <f>IF(ISNA($A13),"",IFERROR(SUMIFS(D_D[DEV],D_D[MT],5,D_D[CAT],SMS, D_D[EP],-1,D_D[LOC],$A13)/$D13,0))</f>
        <v>1.4707859537904312E-3</v>
      </c>
      <c r="I13" s="170">
        <f>IF(ISNA($A13),"",IFERROR(SUMIFS(D_D[EVD],D_D[MT],5,D_D[CAT],SMS, D_D[EP],-1,D_D[LOC],$A13)/$D13,0))</f>
        <v>0.85767192102572043</v>
      </c>
      <c r="J13" s="170">
        <f>IF(ISNA($A13),"",IFERROR(SUMIFS(D_D[DEC],D_D[MT],5,D_D[CAT],SMS, D_D[EP],-1,D_D[LOC],$A13)/$D13,0))</f>
        <v>0.14035616650437774</v>
      </c>
      <c r="K13" s="170">
        <f>IF(ISNA($A13),"",IFERROR(SUMIFS(D_D[AWD],D_D[MT],5,D_D[CAT],SMS, D_D[EP],-1,D_D[LOC],$A13)/$D13,0))</f>
        <v>5.0112651611142125E-4</v>
      </c>
      <c r="L13" s="170">
        <f>IF(ISNA($A13),"",IFERROR(SUMIFS(D_D[AUT],D_D[MT],5,D_D[CAT],SMS, D_D[EP],-1,D_D[LOC],$A13)/$D13,0))</f>
        <v>0</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23239</v>
      </c>
      <c r="E14" s="172">
        <f ca="1">IF(ISNA($A14),"",IFERROR(SUMIFS(D_D[BL],D_D[MT],5,D_D[CAT],SMS, D_D[EP],-1,D_D[LOC],$A14),0))</f>
        <v>8626</v>
      </c>
      <c r="F14" s="173">
        <f t="shared" ref="F14:F31" ca="1" si="3">IF(ISNA($A14),"",IFERROR(E14/D14,0))</f>
        <v>0.37118636774387881</v>
      </c>
      <c r="G14" s="174">
        <f ca="1">IF(ISNA($A14),"",IFERROR(SUMIFS(D_D[ADP],D_D[MT],5,D_D[CAT],SMS, D_D[EP],-1,D_D[LOC],$A14),0))</f>
        <v>114.47</v>
      </c>
      <c r="H14" s="173">
        <f ca="1">IF(ISNA($A14),"",IFERROR(SUMIFS(D_D[DEV],D_D[MT],5,D_D[CAT],SMS, D_D[EP],-1,D_D[LOC],$A14)/$D14,0))</f>
        <v>0.15775205473557383</v>
      </c>
      <c r="I14" s="173">
        <f ca="1">IF(ISNA($A14),"",IFERROR(SUMIFS(D_D[EVD],D_D[MT],5,D_D[CAT],SMS, D_D[EP],-1,D_D[LOC],$A14)/$D14,0))</f>
        <v>0.53616764921037907</v>
      </c>
      <c r="J14" s="173">
        <f ca="1">IF(ISNA($A14),"",IFERROR(SUMIFS(D_D[DEC],D_D[MT],5,D_D[CAT],SMS, D_D[EP],-1,D_D[LOC],$A14)/$D14,0))</f>
        <v>0.20168681957054951</v>
      </c>
      <c r="K14" s="173">
        <f ca="1">IF(ISNA($A14),"",IFERROR(SUMIFS(D_D[AWD],D_D[MT],5,D_D[CAT],SMS, D_D[EP],-1,D_D[LOC],$A14)/$D14,0))</f>
        <v>7.1044365075949911E-2</v>
      </c>
      <c r="L14" s="173">
        <f ca="1">IF(ISNA($A14),"",IFERROR(SUMIFS(D_D[AUT],D_D[MT],5,D_D[CAT],SMS, D_D[EP],-1,D_D[LOC],$A14)/$D14,0))</f>
        <v>3.3176986961573215E-2</v>
      </c>
      <c r="M14" s="6"/>
    </row>
    <row r="15" spans="1:13" ht="12.75" x14ac:dyDescent="0.2">
      <c r="A15" s="133" t="str">
        <f t="shared" ca="1" si="1"/>
        <v>313</v>
      </c>
      <c r="B15" s="23">
        <v>2</v>
      </c>
      <c r="C15" s="163" t="str">
        <f t="shared" ca="1" si="2"/>
        <v>Baltimore</v>
      </c>
      <c r="D15" s="172">
        <f ca="1">IF(ISNA($A15),"",IFERROR(SUMIFS(D_D[INV],D_D[MT],5,D_D[CAT],SMS, D_D[EP],-1,D_D[LOC],$A15),0))</f>
        <v>517</v>
      </c>
      <c r="E15" s="172">
        <f ca="1">IF(ISNA($A15),"",IFERROR(SUMIFS(D_D[BL],D_D[MT],5,D_D[CAT],SMS, D_D[EP],-1,D_D[LOC],$A15),0))</f>
        <v>248</v>
      </c>
      <c r="F15" s="173">
        <f t="shared" ca="1" si="3"/>
        <v>0.47969052224371372</v>
      </c>
      <c r="G15" s="174">
        <f ca="1">IF(ISNA($A15),"",IFERROR(SUMIFS(D_D[ADP],D_D[MT],5,D_D[CAT],SMS, D_D[EP],-1,D_D[LOC],$A15),0))</f>
        <v>129.78</v>
      </c>
      <c r="H15" s="173">
        <f ca="1">IF(ISNA($A15),"",IFERROR(SUMIFS(D_D[DEV],D_D[MT],5,D_D[CAT],SMS, D_D[EP],-1,D_D[LOC],$A15)/$D15,0))</f>
        <v>0.15473887814313347</v>
      </c>
      <c r="I15" s="173">
        <f ca="1">IF(ISNA($A15),"",IFERROR(SUMIFS(D_D[EVD],D_D[MT],5,D_D[CAT],SMS, D_D[EP],-1,D_D[LOC],$A15)/$D15,0))</f>
        <v>0.42940038684719534</v>
      </c>
      <c r="J15" s="173">
        <f ca="1">IF(ISNA($A15),"",IFERROR(SUMIFS(D_D[DEC],D_D[MT],5,D_D[CAT],SMS, D_D[EP],-1,D_D[LOC],$A15)/$D15,0))</f>
        <v>0.2978723404255319</v>
      </c>
      <c r="K15" s="173">
        <f ca="1">IF(ISNA($A15),"",IFERROR(SUMIFS(D_D[AWD],D_D[MT],5,D_D[CAT],SMS, D_D[EP],-1,D_D[LOC],$A15)/$D15,0))</f>
        <v>8.5106382978723402E-2</v>
      </c>
      <c r="L15" s="173">
        <f ca="1">IF(ISNA($A15),"",IFERROR(SUMIFS(D_D[AUT],D_D[MT],5,D_D[CAT],SMS, D_D[EP],-1,D_D[LOC],$A15)/$D15,0))</f>
        <v>3.2882011605415859E-2</v>
      </c>
      <c r="M15" s="6"/>
    </row>
    <row r="16" spans="1:13" ht="12.75" x14ac:dyDescent="0.2">
      <c r="A16" s="133" t="str">
        <f t="shared" ca="1" si="1"/>
        <v>301</v>
      </c>
      <c r="B16" s="23">
        <v>3</v>
      </c>
      <c r="C16" s="163" t="str">
        <f t="shared" ca="1" si="2"/>
        <v>Boston</v>
      </c>
      <c r="D16" s="172">
        <f ca="1">IF(ISNA($A16),"",IFERROR(SUMIFS(D_D[INV],D_D[MT],5,D_D[CAT],SMS, D_D[EP],-1,D_D[LOC],$A16),0))</f>
        <v>697</v>
      </c>
      <c r="E16" s="172">
        <f ca="1">IF(ISNA($A16),"",IFERROR(SUMIFS(D_D[BL],D_D[MT],5,D_D[CAT],SMS, D_D[EP],-1,D_D[LOC],$A16),0))</f>
        <v>342</v>
      </c>
      <c r="F16" s="173">
        <f t="shared" ca="1" si="3"/>
        <v>0.49067431850789095</v>
      </c>
      <c r="G16" s="174">
        <f ca="1">IF(ISNA($A16),"",IFERROR(SUMIFS(D_D[ADP],D_D[MT],5,D_D[CAT],SMS, D_D[EP],-1,D_D[LOC],$A16),0))</f>
        <v>138.6</v>
      </c>
      <c r="H16" s="173">
        <f ca="1">IF(ISNA($A16),"",IFERROR(SUMIFS(D_D[DEV],D_D[MT],5,D_D[CAT],SMS, D_D[EP],-1,D_D[LOC],$A16)/$D16,0))</f>
        <v>0.16499282639885221</v>
      </c>
      <c r="I16" s="173">
        <f ca="1">IF(ISNA($A16),"",IFERROR(SUMIFS(D_D[EVD],D_D[MT],5,D_D[CAT],SMS, D_D[EP],-1,D_D[LOC],$A16)/$D16,0))</f>
        <v>0.5911047345767575</v>
      </c>
      <c r="J16" s="173">
        <f ca="1">IF(ISNA($A16),"",IFERROR(SUMIFS(D_D[DEC],D_D[MT],5,D_D[CAT],SMS, D_D[EP],-1,D_D[LOC],$A16)/$D16,0))</f>
        <v>0.21377331420373027</v>
      </c>
      <c r="K16" s="173">
        <f ca="1">IF(ISNA($A16),"",IFERROR(SUMIFS(D_D[AWD],D_D[MT],5,D_D[CAT],SMS, D_D[EP],-1,D_D[LOC],$A16)/$D16,0))</f>
        <v>2.8694404591104734E-2</v>
      </c>
      <c r="L16" s="173">
        <f ca="1">IF(ISNA($A16),"",IFERROR(SUMIFS(D_D[AUT],D_D[MT],5,D_D[CAT],SMS, D_D[EP],-1,D_D[LOC],$A16)/$D16,0))</f>
        <v>1.4347202295552368E-3</v>
      </c>
      <c r="M16" s="6"/>
    </row>
    <row r="17" spans="1:13" ht="12.75" x14ac:dyDescent="0.2">
      <c r="A17" s="133" t="str">
        <f t="shared" ca="1" si="1"/>
        <v>307</v>
      </c>
      <c r="B17" s="23">
        <v>4</v>
      </c>
      <c r="C17" s="163" t="str">
        <f t="shared" ca="1" si="2"/>
        <v>Buffalo</v>
      </c>
      <c r="D17" s="172">
        <f ca="1">IF(ISNA($A17),"",IFERROR(SUMIFS(D_D[INV],D_D[MT],5,D_D[CAT],SMS, D_D[EP],-1,D_D[LOC],$A17),0))</f>
        <v>979</v>
      </c>
      <c r="E17" s="172">
        <f ca="1">IF(ISNA($A17),"",IFERROR(SUMIFS(D_D[BL],D_D[MT],5,D_D[CAT],SMS, D_D[EP],-1,D_D[LOC],$A17),0))</f>
        <v>493</v>
      </c>
      <c r="F17" s="173">
        <f t="shared" ca="1" si="3"/>
        <v>0.50357507660878442</v>
      </c>
      <c r="G17" s="174">
        <f ca="1">IF(ISNA($A17),"",IFERROR(SUMIFS(D_D[ADP],D_D[MT],5,D_D[CAT],SMS, D_D[EP],-1,D_D[LOC],$A17),0))</f>
        <v>124.8</v>
      </c>
      <c r="H17" s="173">
        <f ca="1">IF(ISNA($A17),"",IFERROR(SUMIFS(D_D[DEV],D_D[MT],5,D_D[CAT],SMS, D_D[EP],-1,D_D[LOC],$A17)/$D17,0))</f>
        <v>0.15423901940755874</v>
      </c>
      <c r="I17" s="173">
        <f ca="1">IF(ISNA($A17),"",IFERROR(SUMIFS(D_D[EVD],D_D[MT],5,D_D[CAT],SMS, D_D[EP],-1,D_D[LOC],$A17)/$D17,0))</f>
        <v>0.52298263534218592</v>
      </c>
      <c r="J17" s="173">
        <f ca="1">IF(ISNA($A17),"",IFERROR(SUMIFS(D_D[DEC],D_D[MT],5,D_D[CAT],SMS, D_D[EP],-1,D_D[LOC],$A17)/$D17,0))</f>
        <v>0.29417773237997957</v>
      </c>
      <c r="K17" s="173">
        <f ca="1">IF(ISNA($A17),"",IFERROR(SUMIFS(D_D[AWD],D_D[MT],5,D_D[CAT],SMS, D_D[EP],-1,D_D[LOC],$A17)/$D17,0))</f>
        <v>1.0214504596527068E-2</v>
      </c>
      <c r="L17" s="173">
        <f ca="1">IF(ISNA($A17),"",IFERROR(SUMIFS(D_D[AUT],D_D[MT],5,D_D[CAT],SMS, D_D[EP],-1,D_D[LOC],$A17)/$D17,0))</f>
        <v>1.8386108273748723E-2</v>
      </c>
      <c r="M17" s="6"/>
    </row>
    <row r="18" spans="1:13" ht="12.75" x14ac:dyDescent="0.2">
      <c r="A18" s="133" t="str">
        <f t="shared" ca="1" si="1"/>
        <v>308</v>
      </c>
      <c r="B18" s="23">
        <v>5</v>
      </c>
      <c r="C18" s="163" t="str">
        <f t="shared" ca="1" si="2"/>
        <v>Hartford</v>
      </c>
      <c r="D18" s="172">
        <f ca="1">IF(ISNA($A18),"",IFERROR(SUMIFS(D_D[INV],D_D[MT],5,D_D[CAT],SMS, D_D[EP],-1,D_D[LOC],$A18),0))</f>
        <v>887</v>
      </c>
      <c r="E18" s="172">
        <f ca="1">IF(ISNA($A18),"",IFERROR(SUMIFS(D_D[BL],D_D[MT],5,D_D[CAT],SMS, D_D[EP],-1,D_D[LOC],$A18),0))</f>
        <v>447</v>
      </c>
      <c r="F18" s="173">
        <f t="shared" ca="1" si="3"/>
        <v>0.50394588500563697</v>
      </c>
      <c r="G18" s="174">
        <f ca="1">IF(ISNA($A18),"",IFERROR(SUMIFS(D_D[ADP],D_D[MT],5,D_D[CAT],SMS, D_D[EP],-1,D_D[LOC],$A18),0))</f>
        <v>124.46</v>
      </c>
      <c r="H18" s="173">
        <f ca="1">IF(ISNA($A18),"",IFERROR(SUMIFS(D_D[DEV],D_D[MT],5,D_D[CAT],SMS, D_D[EP],-1,D_D[LOC],$A18)/$D18,0))</f>
        <v>0.16910935738444194</v>
      </c>
      <c r="I18" s="173">
        <f ca="1">IF(ISNA($A18),"",IFERROR(SUMIFS(D_D[EVD],D_D[MT],5,D_D[CAT],SMS, D_D[EP],-1,D_D[LOC],$A18)/$D18,0))</f>
        <v>0.57271702367531008</v>
      </c>
      <c r="J18" s="173">
        <f ca="1">IF(ISNA($A18),"",IFERROR(SUMIFS(D_D[DEC],D_D[MT],5,D_D[CAT],SMS, D_D[EP],-1,D_D[LOC],$A18)/$D18,0))</f>
        <v>0.18714768883878241</v>
      </c>
      <c r="K18" s="173">
        <f ca="1">IF(ISNA($A18),"",IFERROR(SUMIFS(D_D[AWD],D_D[MT],5,D_D[CAT],SMS, D_D[EP],-1,D_D[LOC],$A18)/$D18,0))</f>
        <v>3.3821871476888386E-2</v>
      </c>
      <c r="L18" s="173">
        <f ca="1">IF(ISNA($A18),"",IFERROR(SUMIFS(D_D[AUT],D_D[MT],5,D_D[CAT],SMS, D_D[EP],-1,D_D[LOC],$A18)/$D18,0))</f>
        <v>3.7204058624577228E-2</v>
      </c>
      <c r="M18" s="6"/>
    </row>
    <row r="19" spans="1:13" ht="12.75" x14ac:dyDescent="0.2">
      <c r="A19" s="133" t="str">
        <f t="shared" ca="1" si="1"/>
        <v>315</v>
      </c>
      <c r="B19" s="23">
        <v>6</v>
      </c>
      <c r="C19" s="163" t="str">
        <f t="shared" ca="1" si="2"/>
        <v>Huntington</v>
      </c>
      <c r="D19" s="172">
        <f ca="1">IF(ISNA($A19),"",IFERROR(SUMIFS(D_D[INV],D_D[MT],5,D_D[CAT],SMS, D_D[EP],-1,D_D[LOC],$A19),0))</f>
        <v>2091</v>
      </c>
      <c r="E19" s="172">
        <f ca="1">IF(ISNA($A19),"",IFERROR(SUMIFS(D_D[BL],D_D[MT],5,D_D[CAT],SMS, D_D[EP],-1,D_D[LOC],$A19),0))</f>
        <v>870</v>
      </c>
      <c r="F19" s="173">
        <f t="shared" ca="1" si="3"/>
        <v>0.41606886657101866</v>
      </c>
      <c r="G19" s="174">
        <f ca="1">IF(ISNA($A19),"",IFERROR(SUMIFS(D_D[ADP],D_D[MT],5,D_D[CAT],SMS, D_D[EP],-1,D_D[LOC],$A19),0))</f>
        <v>115.13</v>
      </c>
      <c r="H19" s="173">
        <f ca="1">IF(ISNA($A19),"",IFERROR(SUMIFS(D_D[DEV],D_D[MT],5,D_D[CAT],SMS, D_D[EP],-1,D_D[LOC],$A19)/$D19,0))</f>
        <v>0.15542802486848398</v>
      </c>
      <c r="I19" s="173">
        <f ca="1">IF(ISNA($A19),"",IFERROR(SUMIFS(D_D[EVD],D_D[MT],5,D_D[CAT],SMS, D_D[EP],-1,D_D[LOC],$A19)/$D19,0))</f>
        <v>0.54041128646580583</v>
      </c>
      <c r="J19" s="173">
        <f ca="1">IF(ISNA($A19),"",IFERROR(SUMIFS(D_D[DEC],D_D[MT],5,D_D[CAT],SMS, D_D[EP],-1,D_D[LOC],$A19)/$D19,0))</f>
        <v>0.21042563366810138</v>
      </c>
      <c r="K19" s="173">
        <f ca="1">IF(ISNA($A19),"",IFERROR(SUMIFS(D_D[AWD],D_D[MT],5,D_D[CAT],SMS, D_D[EP],-1,D_D[LOC],$A19)/$D19,0))</f>
        <v>7.699665231946437E-2</v>
      </c>
      <c r="L19" s="173">
        <f ca="1">IF(ISNA($A19),"",IFERROR(SUMIFS(D_D[AUT],D_D[MT],5,D_D[CAT],SMS, D_D[EP],-1,D_D[LOC],$A19)/$D19,0))</f>
        <v>1.5781922525107604E-2</v>
      </c>
      <c r="M19" s="6"/>
    </row>
    <row r="20" spans="1:13" ht="12.75" x14ac:dyDescent="0.2">
      <c r="A20" s="133" t="str">
        <f t="shared" ca="1" si="1"/>
        <v>373</v>
      </c>
      <c r="B20" s="23">
        <v>7</v>
      </c>
      <c r="C20" s="163" t="str">
        <f t="shared" ca="1" si="2"/>
        <v>Manchester</v>
      </c>
      <c r="D20" s="172">
        <f ca="1">IF(ISNA($A20),"",IFERROR(SUMIFS(D_D[INV],D_D[MT],5,D_D[CAT],SMS, D_D[EP],-1,D_D[LOC],$A20),0))</f>
        <v>375</v>
      </c>
      <c r="E20" s="172">
        <f ca="1">IF(ISNA($A20),"",IFERROR(SUMIFS(D_D[BL],D_D[MT],5,D_D[CAT],SMS, D_D[EP],-1,D_D[LOC],$A20),0))</f>
        <v>267</v>
      </c>
      <c r="F20" s="173">
        <f t="shared" ca="1" si="3"/>
        <v>0.71199999999999997</v>
      </c>
      <c r="G20" s="174">
        <f ca="1">IF(ISNA($A20),"",IFERROR(SUMIFS(D_D[ADP],D_D[MT],5,D_D[CAT],SMS, D_D[EP],-1,D_D[LOC],$A20),0))</f>
        <v>151.9</v>
      </c>
      <c r="H20" s="173">
        <f ca="1">IF(ISNA($A20),"",IFERROR(SUMIFS(D_D[DEV],D_D[MT],5,D_D[CAT],SMS, D_D[EP],-1,D_D[LOC],$A20)/$D20,0))</f>
        <v>0.12266666666666666</v>
      </c>
      <c r="I20" s="173">
        <f ca="1">IF(ISNA($A20),"",IFERROR(SUMIFS(D_D[EVD],D_D[MT],5,D_D[CAT],SMS, D_D[EP],-1,D_D[LOC],$A20)/$D20,0))</f>
        <v>0.48799999999999999</v>
      </c>
      <c r="J20" s="173">
        <f ca="1">IF(ISNA($A20),"",IFERROR(SUMIFS(D_D[DEC],D_D[MT],5,D_D[CAT],SMS, D_D[EP],-1,D_D[LOC],$A20)/$D20,0))</f>
        <v>0.25600000000000001</v>
      </c>
      <c r="K20" s="173">
        <f ca="1">IF(ISNA($A20),"",IFERROR(SUMIFS(D_D[AWD],D_D[MT],5,D_D[CAT],SMS, D_D[EP],-1,D_D[LOC],$A20)/$D20,0))</f>
        <v>0.104</v>
      </c>
      <c r="L20" s="173">
        <f ca="1">IF(ISNA($A20),"",IFERROR(SUMIFS(D_D[AUT],D_D[MT],5,D_D[CAT],SMS, D_D[EP],-1,D_D[LOC],$A20)/$D20,0))</f>
        <v>2.9333333333333333E-2</v>
      </c>
      <c r="M20" s="6"/>
    </row>
    <row r="21" spans="1:13" ht="12.75" x14ac:dyDescent="0.2">
      <c r="A21" s="133" t="str">
        <f t="shared" ca="1" si="1"/>
        <v>306</v>
      </c>
      <c r="B21" s="23">
        <v>8</v>
      </c>
      <c r="C21" s="163" t="str">
        <f t="shared" ca="1" si="2"/>
        <v>New York</v>
      </c>
      <c r="D21" s="172">
        <f ca="1">IF(ISNA($A21),"",IFERROR(SUMIFS(D_D[INV],D_D[MT],5,D_D[CAT],SMS, D_D[EP],-1,D_D[LOC],$A21),0))</f>
        <v>1329</v>
      </c>
      <c r="E21" s="172">
        <f ca="1">IF(ISNA($A21),"",IFERROR(SUMIFS(D_D[BL],D_D[MT],5,D_D[CAT],SMS, D_D[EP],-1,D_D[LOC],$A21),0))</f>
        <v>426</v>
      </c>
      <c r="F21" s="173">
        <f t="shared" ca="1" si="3"/>
        <v>0.32054176072234764</v>
      </c>
      <c r="G21" s="174">
        <f ca="1">IF(ISNA($A21),"",IFERROR(SUMIFS(D_D[ADP],D_D[MT],5,D_D[CAT],SMS, D_D[EP],-1,D_D[LOC],$A21),0))</f>
        <v>114.15</v>
      </c>
      <c r="H21" s="173">
        <f ca="1">IF(ISNA($A21),"",IFERROR(SUMIFS(D_D[DEV],D_D[MT],5,D_D[CAT],SMS, D_D[EP],-1,D_D[LOC],$A21)/$D21,0))</f>
        <v>0.18133935289691497</v>
      </c>
      <c r="I21" s="173">
        <f ca="1">IF(ISNA($A21),"",IFERROR(SUMIFS(D_D[EVD],D_D[MT],5,D_D[CAT],SMS, D_D[EP],-1,D_D[LOC],$A21)/$D21,0))</f>
        <v>0.51843491346877346</v>
      </c>
      <c r="J21" s="173">
        <f ca="1">IF(ISNA($A21),"",IFERROR(SUMIFS(D_D[DEC],D_D[MT],5,D_D[CAT],SMS, D_D[EP],-1,D_D[LOC],$A21)/$D21,0))</f>
        <v>0.22272385252069224</v>
      </c>
      <c r="K21" s="173">
        <f ca="1">IF(ISNA($A21),"",IFERROR(SUMIFS(D_D[AWD],D_D[MT],5,D_D[CAT],SMS, D_D[EP],-1,D_D[LOC],$A21)/$D21,0))</f>
        <v>5.1918735891647853E-2</v>
      </c>
      <c r="L21" s="173">
        <f ca="1">IF(ISNA($A21),"",IFERROR(SUMIFS(D_D[AUT],D_D[MT],5,D_D[CAT],SMS, D_D[EP],-1,D_D[LOC],$A21)/$D21,0))</f>
        <v>2.5583145221971408E-2</v>
      </c>
      <c r="M21" s="6"/>
    </row>
    <row r="22" spans="1:13" ht="12.75" x14ac:dyDescent="0.2">
      <c r="A22" s="133" t="str">
        <f t="shared" ca="1" si="1"/>
        <v>309</v>
      </c>
      <c r="B22" s="23">
        <v>9</v>
      </c>
      <c r="C22" s="163" t="str">
        <f t="shared" ca="1" si="2"/>
        <v>Newark</v>
      </c>
      <c r="D22" s="172">
        <f ca="1">IF(ISNA($A22),"",IFERROR(SUMIFS(D_D[INV],D_D[MT],5,D_D[CAT],SMS, D_D[EP],-1,D_D[LOC],$A22),0))</f>
        <v>575</v>
      </c>
      <c r="E22" s="172">
        <f ca="1">IF(ISNA($A22),"",IFERROR(SUMIFS(D_D[BL],D_D[MT],5,D_D[CAT],SMS, D_D[EP],-1,D_D[LOC],$A22),0))</f>
        <v>328</v>
      </c>
      <c r="F22" s="173">
        <f t="shared" ca="1" si="3"/>
        <v>0.57043478260869562</v>
      </c>
      <c r="G22" s="174">
        <f ca="1">IF(ISNA($A22),"",IFERROR(SUMIFS(D_D[ADP],D_D[MT],5,D_D[CAT],SMS, D_D[EP],-1,D_D[LOC],$A22),0))</f>
        <v>131.16</v>
      </c>
      <c r="H22" s="173">
        <f ca="1">IF(ISNA($A22),"",IFERROR(SUMIFS(D_D[DEV],D_D[MT],5,D_D[CAT],SMS, D_D[EP],-1,D_D[LOC],$A22)/$D22,0))</f>
        <v>0.14782608695652175</v>
      </c>
      <c r="I22" s="173">
        <f ca="1">IF(ISNA($A22),"",IFERROR(SUMIFS(D_D[EVD],D_D[MT],5,D_D[CAT],SMS, D_D[EP],-1,D_D[LOC],$A22)/$D22,0))</f>
        <v>0.55826086956521737</v>
      </c>
      <c r="J22" s="173">
        <f ca="1">IF(ISNA($A22),"",IFERROR(SUMIFS(D_D[DEC],D_D[MT],5,D_D[CAT],SMS, D_D[EP],-1,D_D[LOC],$A22)/$D22,0))</f>
        <v>0.20347826086956522</v>
      </c>
      <c r="K22" s="173">
        <f ca="1">IF(ISNA($A22),"",IFERROR(SUMIFS(D_D[AWD],D_D[MT],5,D_D[CAT],SMS, D_D[EP],-1,D_D[LOC],$A22)/$D22,0))</f>
        <v>6.7826086956521744E-2</v>
      </c>
      <c r="L22" s="173">
        <f ca="1">IF(ISNA($A22),"",IFERROR(SUMIFS(D_D[AUT],D_D[MT],5,D_D[CAT],SMS, D_D[EP],-1,D_D[LOC],$A22)/$D22,0))</f>
        <v>2.2608695652173914E-2</v>
      </c>
      <c r="M22" s="6"/>
    </row>
    <row r="23" spans="1:13" ht="12.75" x14ac:dyDescent="0.2">
      <c r="A23" s="133" t="str">
        <f t="shared" ca="1" si="1"/>
        <v>310</v>
      </c>
      <c r="B23" s="23">
        <v>10</v>
      </c>
      <c r="C23" s="163" t="str">
        <f t="shared" ca="1" si="2"/>
        <v>Philadelphia</v>
      </c>
      <c r="D23" s="172">
        <f ca="1">IF(ISNA($A23),"",IFERROR(SUMIFS(D_D[INV],D_D[MT],5,D_D[CAT],SMS, D_D[EP],-1,D_D[LOC],$A23),0))</f>
        <v>3355</v>
      </c>
      <c r="E23" s="172">
        <f ca="1">IF(ISNA($A23),"",IFERROR(SUMIFS(D_D[BL],D_D[MT],5,D_D[CAT],SMS, D_D[EP],-1,D_D[LOC],$A23),0))</f>
        <v>1194</v>
      </c>
      <c r="F23" s="173">
        <f t="shared" ca="1" si="3"/>
        <v>0.35588673621460509</v>
      </c>
      <c r="G23" s="174">
        <f ca="1">IF(ISNA($A23),"",IFERROR(SUMIFS(D_D[ADP],D_D[MT],5,D_D[CAT],SMS, D_D[EP],-1,D_D[LOC],$A23),0))</f>
        <v>126.7</v>
      </c>
      <c r="H23" s="173">
        <f ca="1">IF(ISNA($A23),"",IFERROR(SUMIFS(D_D[DEV],D_D[MT],5,D_D[CAT],SMS, D_D[EP],-1,D_D[LOC],$A23)/$D23,0))</f>
        <v>9.3293591654247388E-2</v>
      </c>
      <c r="I23" s="173">
        <f ca="1">IF(ISNA($A23),"",IFERROR(SUMIFS(D_D[EVD],D_D[MT],5,D_D[CAT],SMS, D_D[EP],-1,D_D[LOC],$A23)/$D23,0))</f>
        <v>0.53084947839046204</v>
      </c>
      <c r="J23" s="173">
        <f ca="1">IF(ISNA($A23),"",IFERROR(SUMIFS(D_D[DEC],D_D[MT],5,D_D[CAT],SMS, D_D[EP],-1,D_D[LOC],$A23)/$D23,0))</f>
        <v>0.23636363636363636</v>
      </c>
      <c r="K23" s="173">
        <f ca="1">IF(ISNA($A23),"",IFERROR(SUMIFS(D_D[AWD],D_D[MT],5,D_D[CAT],SMS, D_D[EP],-1,D_D[LOC],$A23)/$D23,0))</f>
        <v>9.2697466467958275E-2</v>
      </c>
      <c r="L23" s="173">
        <f ca="1">IF(ISNA($A23),"",IFERROR(SUMIFS(D_D[AUT],D_D[MT],5,D_D[CAT],SMS, D_D[EP],-1,D_D[LOC],$A23)/$D23,0))</f>
        <v>4.6795827123695975E-2</v>
      </c>
      <c r="M23" s="6"/>
    </row>
    <row r="24" spans="1:13" ht="12.75" x14ac:dyDescent="0.2">
      <c r="A24" s="133" t="str">
        <f t="shared" ca="1" si="1"/>
        <v>311</v>
      </c>
      <c r="B24" s="23">
        <v>11</v>
      </c>
      <c r="C24" s="163" t="str">
        <f t="shared" ca="1" si="2"/>
        <v>Pittsburgh</v>
      </c>
      <c r="D24" s="172">
        <f ca="1">IF(ISNA($A24),"",IFERROR(SUMIFS(D_D[INV],D_D[MT],5,D_D[CAT],SMS, D_D[EP],-1,D_D[LOC],$A24),0))</f>
        <v>656</v>
      </c>
      <c r="E24" s="172">
        <f ca="1">IF(ISNA($A24),"",IFERROR(SUMIFS(D_D[BL],D_D[MT],5,D_D[CAT],SMS, D_D[EP],-1,D_D[LOC],$A24),0))</f>
        <v>311</v>
      </c>
      <c r="F24" s="173">
        <f t="shared" ca="1" si="3"/>
        <v>0.47408536585365851</v>
      </c>
      <c r="G24" s="174">
        <f ca="1">IF(ISNA($A24),"",IFERROR(SUMIFS(D_D[ADP],D_D[MT],5,D_D[CAT],SMS, D_D[EP],-1,D_D[LOC],$A24),0))</f>
        <v>127.75</v>
      </c>
      <c r="H24" s="173">
        <f ca="1">IF(ISNA($A24),"",IFERROR(SUMIFS(D_D[DEV],D_D[MT],5,D_D[CAT],SMS, D_D[EP],-1,D_D[LOC],$A24)/$D24,0))</f>
        <v>0.1875</v>
      </c>
      <c r="I24" s="173">
        <f ca="1">IF(ISNA($A24),"",IFERROR(SUMIFS(D_D[EVD],D_D[MT],5,D_D[CAT],SMS, D_D[EP],-1,D_D[LOC],$A24)/$D24,0))</f>
        <v>0.60670731707317072</v>
      </c>
      <c r="J24" s="173">
        <f ca="1">IF(ISNA($A24),"",IFERROR(SUMIFS(D_D[DEC],D_D[MT],5,D_D[CAT],SMS, D_D[EP],-1,D_D[LOC],$A24)/$D24,0))</f>
        <v>0.15091463414634146</v>
      </c>
      <c r="K24" s="173">
        <f ca="1">IF(ISNA($A24),"",IFERROR(SUMIFS(D_D[AWD],D_D[MT],5,D_D[CAT],SMS, D_D[EP],-1,D_D[LOC],$A24)/$D24,0))</f>
        <v>4.573170731707317E-2</v>
      </c>
      <c r="L24" s="173">
        <f ca="1">IF(ISNA($A24),"",IFERROR(SUMIFS(D_D[AUT],D_D[MT],5,D_D[CAT],SMS, D_D[EP],-1,D_D[LOC],$A24)/$D24,0))</f>
        <v>9.1463414634146336E-3</v>
      </c>
      <c r="M24" s="6"/>
    </row>
    <row r="25" spans="1:13" ht="12.75" x14ac:dyDescent="0.2">
      <c r="A25" s="133" t="str">
        <f t="shared" ca="1" si="1"/>
        <v>304</v>
      </c>
      <c r="B25" s="23">
        <v>12</v>
      </c>
      <c r="C25" s="163" t="str">
        <f t="shared" ca="1" si="2"/>
        <v>Providence</v>
      </c>
      <c r="D25" s="172">
        <f ca="1">IF(ISNA($A25),"",IFERROR(SUMIFS(D_D[INV],D_D[MT],5,D_D[CAT],SMS, D_D[EP],-1,D_D[LOC],$A25),0))</f>
        <v>1507</v>
      </c>
      <c r="E25" s="172">
        <f ca="1">IF(ISNA($A25),"",IFERROR(SUMIFS(D_D[BL],D_D[MT],5,D_D[CAT],SMS, D_D[EP],-1,D_D[LOC],$A25),0))</f>
        <v>508</v>
      </c>
      <c r="F25" s="173">
        <f t="shared" ca="1" si="3"/>
        <v>0.33709356337093566</v>
      </c>
      <c r="G25" s="174">
        <f ca="1">IF(ISNA($A25),"",IFERROR(SUMIFS(D_D[ADP],D_D[MT],5,D_D[CAT],SMS, D_D[EP],-1,D_D[LOC],$A25),0))</f>
        <v>93.33</v>
      </c>
      <c r="H25" s="173">
        <f ca="1">IF(ISNA($A25),"",IFERROR(SUMIFS(D_D[DEV],D_D[MT],5,D_D[CAT],SMS, D_D[EP],-1,D_D[LOC],$A25)/$D25,0))</f>
        <v>0.20769741207697412</v>
      </c>
      <c r="I25" s="173">
        <f ca="1">IF(ISNA($A25),"",IFERROR(SUMIFS(D_D[EVD],D_D[MT],5,D_D[CAT],SMS, D_D[EP],-1,D_D[LOC],$A25)/$D25,0))</f>
        <v>0.42601194426011946</v>
      </c>
      <c r="J25" s="173">
        <f ca="1">IF(ISNA($A25),"",IFERROR(SUMIFS(D_D[DEC],D_D[MT],5,D_D[CAT],SMS, D_D[EP],-1,D_D[LOC],$A25)/$D25,0))</f>
        <v>0.23224950232249503</v>
      </c>
      <c r="K25" s="173">
        <f ca="1">IF(ISNA($A25),"",IFERROR(SUMIFS(D_D[AWD],D_D[MT],5,D_D[CAT],SMS, D_D[EP],-1,D_D[LOC],$A25)/$D25,0))</f>
        <v>8.5600530856005302E-2</v>
      </c>
      <c r="L25" s="173">
        <f ca="1">IF(ISNA($A25),"",IFERROR(SUMIFS(D_D[AUT],D_D[MT],5,D_D[CAT],SMS, D_D[EP],-1,D_D[LOC],$A25)/$D25,0))</f>
        <v>4.8440610484406108E-2</v>
      </c>
      <c r="M25" s="6"/>
    </row>
    <row r="26" spans="1:13" ht="12.75" x14ac:dyDescent="0.2">
      <c r="A26" s="133" t="str">
        <f t="shared" ca="1" si="1"/>
        <v>314</v>
      </c>
      <c r="B26" s="23">
        <v>13</v>
      </c>
      <c r="C26" s="163" t="str">
        <f t="shared" ca="1" si="2"/>
        <v>Roanoke</v>
      </c>
      <c r="D26" s="172">
        <f ca="1">IF(ISNA($A26),"",IFERROR(SUMIFS(D_D[INV],D_D[MT],5,D_D[CAT],SMS, D_D[EP],-1,D_D[LOC],$A26),0))</f>
        <v>2789</v>
      </c>
      <c r="E26" s="172">
        <f ca="1">IF(ISNA($A26),"",IFERROR(SUMIFS(D_D[BL],D_D[MT],5,D_D[CAT],SMS, D_D[EP],-1,D_D[LOC],$A26),0))</f>
        <v>688</v>
      </c>
      <c r="F26" s="173">
        <f t="shared" ca="1" si="3"/>
        <v>0.24668339906776623</v>
      </c>
      <c r="G26" s="174">
        <f ca="1">IF(ISNA($A26),"",IFERROR(SUMIFS(D_D[ADP],D_D[MT],5,D_D[CAT],SMS, D_D[EP],-1,D_D[LOC],$A26),0))</f>
        <v>96.53</v>
      </c>
      <c r="H26" s="173">
        <f ca="1">IF(ISNA($A26),"",IFERROR(SUMIFS(D_D[DEV],D_D[MT],5,D_D[CAT],SMS, D_D[EP],-1,D_D[LOC],$A26)/$D26,0))</f>
        <v>0.21190390821082825</v>
      </c>
      <c r="I26" s="173">
        <f ca="1">IF(ISNA($A26),"",IFERROR(SUMIFS(D_D[EVD],D_D[MT],5,D_D[CAT],SMS, D_D[EP],-1,D_D[LOC],$A26)/$D26,0))</f>
        <v>0.58766583004661166</v>
      </c>
      <c r="J26" s="173">
        <f ca="1">IF(ISNA($A26),"",IFERROR(SUMIFS(D_D[DEC],D_D[MT],5,D_D[CAT],SMS, D_D[EP],-1,D_D[LOC],$A26)/$D26,0))</f>
        <v>0.10111150950161348</v>
      </c>
      <c r="K26" s="173">
        <f ca="1">IF(ISNA($A26),"",IFERROR(SUMIFS(D_D[AWD],D_D[MT],5,D_D[CAT],SMS, D_D[EP],-1,D_D[LOC],$A26)/$D26,0))</f>
        <v>4.0157762638938686E-2</v>
      </c>
      <c r="L26" s="173">
        <f ca="1">IF(ISNA($A26),"",IFERROR(SUMIFS(D_D[AUT],D_D[MT],5,D_D[CAT],SMS, D_D[EP],-1,D_D[LOC],$A26)/$D26,0))</f>
        <v>5.8802438149874507E-2</v>
      </c>
      <c r="M26" s="6"/>
    </row>
    <row r="27" spans="1:13" ht="12.75" x14ac:dyDescent="0.2">
      <c r="A27" s="133" t="str">
        <f t="shared" ca="1" si="1"/>
        <v>402</v>
      </c>
      <c r="B27" s="23">
        <v>14</v>
      </c>
      <c r="C27" s="163" t="str">
        <f t="shared" ca="1" si="2"/>
        <v>Togus</v>
      </c>
      <c r="D27" s="172">
        <f ca="1">IF(ISNA($A27),"",IFERROR(SUMIFS(D_D[INV],D_D[MT],5,D_D[CAT],SMS, D_D[EP],-1,D_D[LOC],$A27),0))</f>
        <v>1784</v>
      </c>
      <c r="E27" s="172">
        <f ca="1">IF(ISNA($A27),"",IFERROR(SUMIFS(D_D[BL],D_D[MT],5,D_D[CAT],SMS, D_D[EP],-1,D_D[LOC],$A27),0))</f>
        <v>597</v>
      </c>
      <c r="F27" s="173">
        <f t="shared" ca="1" si="3"/>
        <v>0.33464125560538116</v>
      </c>
      <c r="G27" s="174">
        <f ca="1">IF(ISNA($A27),"",IFERROR(SUMIFS(D_D[ADP],D_D[MT],5,D_D[CAT],SMS, D_D[EP],-1,D_D[LOC],$A27),0))</f>
        <v>102.97</v>
      </c>
      <c r="H27" s="173">
        <f ca="1">IF(ISNA($A27),"",IFERROR(SUMIFS(D_D[DEV],D_D[MT],5,D_D[CAT],SMS, D_D[EP],-1,D_D[LOC],$A27)/$D27,0))</f>
        <v>0.16031390134529147</v>
      </c>
      <c r="I27" s="173">
        <f ca="1">IF(ISNA($A27),"",IFERROR(SUMIFS(D_D[EVD],D_D[MT],5,D_D[CAT],SMS, D_D[EP],-1,D_D[LOC],$A27)/$D27,0))</f>
        <v>0.56165919282511212</v>
      </c>
      <c r="J27" s="173">
        <f ca="1">IF(ISNA($A27),"",IFERROR(SUMIFS(D_D[DEC],D_D[MT],5,D_D[CAT],SMS, D_D[EP],-1,D_D[LOC],$A27)/$D27,0))</f>
        <v>0.21804932735426008</v>
      </c>
      <c r="K27" s="173">
        <f ca="1">IF(ISNA($A27),"",IFERROR(SUMIFS(D_D[AWD],D_D[MT],5,D_D[CAT],SMS, D_D[EP],-1,D_D[LOC],$A27)/$D27,0))</f>
        <v>4.6524663677130047E-2</v>
      </c>
      <c r="L27" s="173">
        <f ca="1">IF(ISNA($A27),"",IFERROR(SUMIFS(D_D[AUT],D_D[MT],5,D_D[CAT],SMS, D_D[EP],-1,D_D[LOC],$A27)/$D27,0))</f>
        <v>1.3452914798206279E-2</v>
      </c>
      <c r="M27" s="6"/>
    </row>
    <row r="28" spans="1:13" ht="12.75" x14ac:dyDescent="0.2">
      <c r="A28" s="133" t="str">
        <f t="shared" ca="1" si="1"/>
        <v>372</v>
      </c>
      <c r="B28" s="23">
        <v>15</v>
      </c>
      <c r="C28" s="163" t="str">
        <f t="shared" ca="1" si="2"/>
        <v>Washington DC</v>
      </c>
      <c r="D28" s="172">
        <f ca="1">IF(ISNA($A28),"",IFERROR(SUMIFS(D_D[INV],D_D[MT],5,D_D[CAT],SMS, D_D[EP],-1,D_D[LOC],$A28),0))</f>
        <v>0</v>
      </c>
      <c r="E28" s="172">
        <f ca="1">IF(ISNA($A28),"",IFERROR(SUMIFS(D_D[BL],D_D[MT],5,D_D[CAT],SMS, D_D[EP],-1,D_D[LOC],$A28),0))</f>
        <v>0</v>
      </c>
      <c r="F28" s="173">
        <f t="shared" ca="1" si="3"/>
        <v>0</v>
      </c>
      <c r="G28" s="174">
        <f ca="1">IF(ISNA($A28),"",IFERROR(SUMIFS(D_D[ADP],D_D[MT],5,D_D[CAT],SMS, D_D[EP],-1,D_D[LOC],$A28),0))</f>
        <v>0</v>
      </c>
      <c r="H28" s="173">
        <f ca="1">IF(ISNA($A28),"",IFERROR(SUMIFS(D_D[DEV],D_D[MT],5,D_D[CAT],SMS, D_D[EP],-1,D_D[LOC],$A28)/$D28,0))</f>
        <v>0</v>
      </c>
      <c r="I28" s="173">
        <f ca="1">IF(ISNA($A28),"",IFERROR(SUMIFS(D_D[EVD],D_D[MT],5,D_D[CAT],SMS, D_D[EP],-1,D_D[LOC],$A28)/$D28,0))</f>
        <v>0</v>
      </c>
      <c r="J28" s="173">
        <f ca="1">IF(ISNA($A28),"",IFERROR(SUMIFS(D_D[DEC],D_D[MT],5,D_D[CAT],SMS, D_D[EP],-1,D_D[LOC],$A28)/$D28,0))</f>
        <v>0</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225</v>
      </c>
      <c r="E29" s="172">
        <f ca="1">IF(ISNA($A29),"",IFERROR(SUMIFS(D_D[BL],D_D[MT],5,D_D[CAT],SMS, D_D[EP],-1,D_D[LOC],$A29),0))</f>
        <v>128</v>
      </c>
      <c r="F29" s="173">
        <f t="shared" ca="1" si="3"/>
        <v>0.56888888888888889</v>
      </c>
      <c r="G29" s="174">
        <f ca="1">IF(ISNA($A29),"",IFERROR(SUMIFS(D_D[ADP],D_D[MT],5,D_D[CAT],SMS, D_D[EP],-1,D_D[LOC],$A29),0))</f>
        <v>146.99</v>
      </c>
      <c r="H29" s="173">
        <f ca="1">IF(ISNA($A29),"",IFERROR(SUMIFS(D_D[DEV],D_D[MT],5,D_D[CAT],SMS, D_D[EP],-1,D_D[LOC],$A29)/$D29,0))</f>
        <v>8.4444444444444447E-2</v>
      </c>
      <c r="I29" s="173">
        <f ca="1">IF(ISNA($A29),"",IFERROR(SUMIFS(D_D[EVD],D_D[MT],5,D_D[CAT],SMS, D_D[EP],-1,D_D[LOC],$A29)/$D29,0))</f>
        <v>0.59111111111111114</v>
      </c>
      <c r="J29" s="173">
        <f ca="1">IF(ISNA($A29),"",IFERROR(SUMIFS(D_D[DEC],D_D[MT],5,D_D[CAT],SMS, D_D[EP],-1,D_D[LOC],$A29)/$D29,0))</f>
        <v>0.24</v>
      </c>
      <c r="K29" s="173">
        <f ca="1">IF(ISNA($A29),"",IFERROR(SUMIFS(D_D[AWD],D_D[MT],5,D_D[CAT],SMS, D_D[EP],-1,D_D[LOC],$A29)/$D29,0))</f>
        <v>2.6666666666666668E-2</v>
      </c>
      <c r="L29" s="173">
        <f ca="1">IF(ISNA($A29),"",IFERROR(SUMIFS(D_D[AUT],D_D[MT],5,D_D[CAT],SMS, D_D[EP],-1,D_D[LOC],$A29)/$D29,0))</f>
        <v>5.7777777777777775E-2</v>
      </c>
      <c r="M29" s="6"/>
    </row>
    <row r="30" spans="1:13" ht="12.75" x14ac:dyDescent="0.2">
      <c r="A30" s="133" t="str">
        <f t="shared" ca="1" si="1"/>
        <v>460</v>
      </c>
      <c r="B30" s="23">
        <v>17</v>
      </c>
      <c r="C30" s="163" t="str">
        <f t="shared" ca="1" si="2"/>
        <v>Wilmington</v>
      </c>
      <c r="D30" s="172">
        <f ca="1">IF(ISNA($A30),"",IFERROR(SUMIFS(D_D[INV],D_D[MT],5,D_D[CAT],SMS, D_D[EP],-1,D_D[LOC],$A30),0))</f>
        <v>157</v>
      </c>
      <c r="E30" s="172">
        <f ca="1">IF(ISNA($A30),"",IFERROR(SUMIFS(D_D[BL],D_D[MT],5,D_D[CAT],SMS, D_D[EP],-1,D_D[LOC],$A30),0))</f>
        <v>113</v>
      </c>
      <c r="F30" s="173">
        <f t="shared" ca="1" si="3"/>
        <v>0.71974522292993626</v>
      </c>
      <c r="G30" s="174">
        <f ca="1">IF(ISNA($A30),"",IFERROR(SUMIFS(D_D[ADP],D_D[MT],5,D_D[CAT],SMS, D_D[EP],-1,D_D[LOC],$A30),0))</f>
        <v>162.72999999999999</v>
      </c>
      <c r="H30" s="173">
        <f ca="1">IF(ISNA($A30),"",IFERROR(SUMIFS(D_D[DEV],D_D[MT],5,D_D[CAT],SMS, D_D[EP],-1,D_D[LOC],$A30)/$D30,0))</f>
        <v>4.4585987261146494E-2</v>
      </c>
      <c r="I30" s="173">
        <f ca="1">IF(ISNA($A30),"",IFERROR(SUMIFS(D_D[EVD],D_D[MT],5,D_D[CAT],SMS, D_D[EP],-1,D_D[LOC],$A30)/$D30,0))</f>
        <v>0.4713375796178344</v>
      </c>
      <c r="J30" s="173">
        <f ca="1">IF(ISNA($A30),"",IFERROR(SUMIFS(D_D[DEC],D_D[MT],5,D_D[CAT],SMS, D_D[EP],-1,D_D[LOC],$A30)/$D30,0))</f>
        <v>0.31210191082802546</v>
      </c>
      <c r="K30" s="173">
        <f ca="1">IF(ISNA($A30),"",IFERROR(SUMIFS(D_D[AWD],D_D[MT],5,D_D[CAT],SMS, D_D[EP],-1,D_D[LOC],$A30)/$D30,0))</f>
        <v>0.15923566878980891</v>
      </c>
      <c r="L30" s="173">
        <f ca="1">IF(ISNA($A30),"",IFERROR(SUMIFS(D_D[AUT],D_D[MT],5,D_D[CAT],SMS, D_D[EP],-1,D_D[LOC],$A30)/$D30,0))</f>
        <v>1.2738853503184714E-2</v>
      </c>
      <c r="M30" s="6"/>
    </row>
    <row r="31" spans="1:13" ht="12.75" x14ac:dyDescent="0.2">
      <c r="A31" s="133" t="str">
        <f t="shared" ca="1" si="1"/>
        <v>318</v>
      </c>
      <c r="B31" s="23">
        <v>18</v>
      </c>
      <c r="C31" s="163" t="str">
        <f t="shared" ca="1" si="2"/>
        <v>Winston-Salem</v>
      </c>
      <c r="D31" s="172">
        <f ca="1">IF(ISNA($A31),"",IFERROR(SUMIFS(D_D[INV],D_D[MT],5,D_D[CAT],SMS, D_D[EP],-1,D_D[LOC],$A31),0))</f>
        <v>5316</v>
      </c>
      <c r="E31" s="172">
        <f ca="1">IF(ISNA($A31),"",IFERROR(SUMIFS(D_D[BL],D_D[MT],5,D_D[CAT],SMS, D_D[EP],-1,D_D[LOC],$A31),0))</f>
        <v>1666</v>
      </c>
      <c r="F31" s="173">
        <f t="shared" ca="1" si="3"/>
        <v>0.31339352896914974</v>
      </c>
      <c r="G31" s="174">
        <f ca="1">IF(ISNA($A31),"",IFERROR(SUMIFS(D_D[ADP],D_D[MT],5,D_D[CAT],SMS, D_D[EP],-1,D_D[LOC],$A31),0))</f>
        <v>108.74</v>
      </c>
      <c r="H31" s="173">
        <f ca="1">IF(ISNA($A31),"",IFERROR(SUMIFS(D_D[DEV],D_D[MT],5,D_D[CAT],SMS, D_D[EP],-1,D_D[LOC],$A31)/$D31,0))</f>
        <v>0.15443942814145975</v>
      </c>
      <c r="I31" s="173">
        <f ca="1">IF(ISNA($A31),"",IFERROR(SUMIFS(D_D[EVD],D_D[MT],5,D_D[CAT],SMS, D_D[EP],-1,D_D[LOC],$A31)/$D31,0))</f>
        <v>0.52934537246049662</v>
      </c>
      <c r="J31" s="173">
        <f ca="1">IF(ISNA($A31),"",IFERROR(SUMIFS(D_D[DEC],D_D[MT],5,D_D[CAT],SMS, D_D[EP],-1,D_D[LOC],$A31)/$D31,0))</f>
        <v>0.18152746425884123</v>
      </c>
      <c r="K31" s="173">
        <f ca="1">IF(ISNA($A31),"",IFERROR(SUMIFS(D_D[AWD],D_D[MT],5,D_D[CAT],SMS, D_D[EP],-1,D_D[LOC],$A31)/$D31,0))</f>
        <v>0.10214446952595936</v>
      </c>
      <c r="L31" s="173">
        <f ca="1">IF(ISNA($A31),"",IFERROR(SUMIFS(D_D[AUT],D_D[MT],5,D_D[CAT],SMS, D_D[EP],-1,D_D[LOC],$A31)/$D31,0))</f>
        <v>3.2355154251316777E-2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6:L6"/>
    <mergeCell ref="D9:D11"/>
    <mergeCell ref="E9:E11"/>
    <mergeCell ref="F9:F11"/>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302" t="s">
        <v>827</v>
      </c>
      <c r="F2" s="303"/>
      <c r="G2" s="303"/>
      <c r="H2" s="303"/>
      <c r="I2" s="309"/>
      <c r="J2" s="302" t="s">
        <v>482</v>
      </c>
      <c r="K2" s="303"/>
      <c r="L2" s="309"/>
      <c r="M2" s="6"/>
    </row>
    <row r="3" spans="1:13" ht="15" customHeight="1" x14ac:dyDescent="0.2">
      <c r="B3" s="4"/>
      <c r="C3" s="103"/>
      <c r="D3" s="103"/>
      <c r="E3" s="310" t="s">
        <v>843</v>
      </c>
      <c r="F3" s="311"/>
      <c r="G3" s="311"/>
      <c r="H3" s="311"/>
      <c r="I3" s="312"/>
      <c r="J3" s="341">
        <f>D_DT[]</f>
        <v>42791</v>
      </c>
      <c r="K3" s="325"/>
      <c r="L3" s="326"/>
      <c r="M3" s="6"/>
    </row>
    <row r="4" spans="1:13" ht="15" customHeight="1" x14ac:dyDescent="0.2">
      <c r="B4" s="4"/>
      <c r="C4" s="103"/>
      <c r="D4" s="103"/>
      <c r="E4" s="345" t="s">
        <v>474</v>
      </c>
      <c r="F4" s="346"/>
      <c r="G4" s="346"/>
      <c r="H4" s="346"/>
      <c r="I4" s="347"/>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48" t="s">
        <v>858</v>
      </c>
      <c r="K6" s="349"/>
      <c r="L6" s="350"/>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07" t="s">
        <v>501</v>
      </c>
      <c r="I8" s="307"/>
      <c r="J8" s="320"/>
      <c r="K8" s="320"/>
      <c r="L8" s="320"/>
      <c r="M8" s="96"/>
    </row>
    <row r="9" spans="1:13" s="97" customFormat="1" ht="15" customHeight="1" x14ac:dyDescent="0.25">
      <c r="B9" s="95"/>
      <c r="C9" s="8" t="s">
        <v>454</v>
      </c>
      <c r="D9" s="132"/>
      <c r="E9" s="305" t="s">
        <v>484</v>
      </c>
      <c r="F9" s="305" t="s">
        <v>485</v>
      </c>
      <c r="G9" s="305" t="s">
        <v>486</v>
      </c>
      <c r="H9" s="308" t="s">
        <v>392</v>
      </c>
      <c r="I9" s="308" t="s">
        <v>393</v>
      </c>
      <c r="J9" s="308" t="s">
        <v>394</v>
      </c>
      <c r="K9" s="308" t="s">
        <v>395</v>
      </c>
      <c r="L9" s="308" t="s">
        <v>396</v>
      </c>
      <c r="M9" s="96"/>
    </row>
    <row r="10" spans="1:13" s="97" customFormat="1" ht="15" customHeight="1" x14ac:dyDescent="0.25">
      <c r="B10" s="95"/>
      <c r="C10" s="8"/>
      <c r="D10" s="8"/>
      <c r="E10" s="306"/>
      <c r="F10" s="306"/>
      <c r="G10" s="306"/>
      <c r="H10" s="308"/>
      <c r="I10" s="308"/>
      <c r="J10" s="308"/>
      <c r="K10" s="308"/>
      <c r="L10" s="308"/>
      <c r="M10" s="96"/>
    </row>
    <row r="11" spans="1:13" s="97" customFormat="1" ht="15" customHeight="1" x14ac:dyDescent="0.25">
      <c r="B11" s="95"/>
      <c r="C11" s="8"/>
      <c r="D11" s="8"/>
      <c r="E11" s="307"/>
      <c r="F11" s="307"/>
      <c r="G11" s="307"/>
      <c r="H11" s="308"/>
      <c r="I11" s="308"/>
      <c r="J11" s="308"/>
      <c r="K11" s="308"/>
      <c r="L11" s="308"/>
      <c r="M11" s="96"/>
    </row>
    <row r="12" spans="1:13" ht="12.75" x14ac:dyDescent="0.2">
      <c r="A12" s="133">
        <v>100</v>
      </c>
      <c r="B12" s="23"/>
      <c r="C12" s="161" t="str">
        <f>Driver!$C$20</f>
        <v>Compensation</v>
      </c>
      <c r="D12" s="161" t="s">
        <v>194</v>
      </c>
      <c r="E12" s="139">
        <f>IF(ISNA($A12),"",IFERROR(SUMIFS(D_D[INV],D_D[MT],5,D_D[CAT],SMS, D_D[EP],-1,D_D[LOC],$A12),0))</f>
        <v>354393</v>
      </c>
      <c r="F12" s="139">
        <f>IF(ISNA($A12),"",IFERROR(SUMIFS(D_D[BL],D_D[MT],5,D_D[CAT],SMS, D_D[EP],-1,D_D[LOC],$A12),0))</f>
        <v>93204</v>
      </c>
      <c r="G12" s="140">
        <f>IF(ISNA($A12),"",IFERROR(F12/E12,0))</f>
        <v>0.26299616527414482</v>
      </c>
      <c r="H12" s="140">
        <f>IF(ISNA($A12),"",IFERROR(SUMIFS(D_D[DEV],D_D[MT],5,D_D[CAT],SMS, D_D[EP],-1,D_D[LOC],$A12)/$E12,0))</f>
        <v>5.255464978145731E-2</v>
      </c>
      <c r="I12" s="140">
        <f>IF(ISNA($A12),"",IFERROR(SUMIFS(D_D[EVD],D_D[MT],5,D_D[CAT],SMS, D_D[EP],-1,D_D[LOC],$A12)/$E12,0))</f>
        <v>0.76063579133899373</v>
      </c>
      <c r="J12" s="140">
        <f>IF(ISNA($A12),"",IFERROR(SUMIFS(D_D[DEC],D_D[MT],5,D_D[CAT],SMS, D_D[EP],-1,D_D[LOC],$A12)/$E12,0))</f>
        <v>0.15606403061008542</v>
      </c>
      <c r="K12" s="140">
        <f>IF(ISNA($A12),"",IFERROR(SUMIFS(D_D[AWD],D_D[MT],5,D_D[CAT],SMS, D_D[EP],-1,D_D[LOC],$A12)/$E12,0))</f>
        <v>2.2235202162570931E-2</v>
      </c>
      <c r="L12" s="140">
        <f>IF(ISNA($A12),"",IFERROR(SUMIFS(D_D[AUT],D_D[MT],5,D_D[CAT],SMS, D_D[EP],-1,D_D[LOC],$A12)/$E12,0))</f>
        <v>8.4962174760788156E-3</v>
      </c>
      <c r="M12" s="6"/>
    </row>
    <row r="13" spans="1:13" ht="12.75" x14ac:dyDescent="0.2">
      <c r="A13" s="133">
        <v>499</v>
      </c>
      <c r="B13" s="23"/>
      <c r="C13" s="162" t="str">
        <f>"NWQ-"&amp;Driver!$C$20</f>
        <v>NWQ-Compensation</v>
      </c>
      <c r="D13" s="162" t="s">
        <v>194</v>
      </c>
      <c r="E13" s="137">
        <f>IF(ISNA($A13),"",IFERROR(SUMIFS(D_D[INV],D_D[MT],5,D_D[CAT],SMS, D_D[EP],-1,D_D[LOC],$A13),0))</f>
        <v>245447</v>
      </c>
      <c r="F13" s="137">
        <f>IF(ISNA($A13),"",IFERROR(SUMIFS(D_D[BL],D_D[MT],5,D_D[CAT],SMS, D_D[EP],-1,D_D[LOC],$A13),0))</f>
        <v>58333</v>
      </c>
      <c r="G13" s="138">
        <f t="shared" ref="G13" si="0">IF(ISNA($A13),"",IFERROR(F13/E13,0))</f>
        <v>0.23766026881567101</v>
      </c>
      <c r="H13" s="138">
        <f>IF(ISNA($A13),"",IFERROR(SUMIFS(D_D[DEV],D_D[MT],5,D_D[CAT],SMS, D_D[EP],-1,D_D[LOC],$A13)/$E13,0))</f>
        <v>1.4707859537904312E-3</v>
      </c>
      <c r="I13" s="138">
        <f>IF(ISNA($A13),"",IFERROR(SUMIFS(D_D[EVD],D_D[MT],5,D_D[CAT],SMS, D_D[EP],-1,D_D[LOC],$A13)/$E13,0))</f>
        <v>0.85767192102572043</v>
      </c>
      <c r="J13" s="138">
        <f>IF(ISNA($A13),"",IFERROR(SUMIFS(D_D[DEC],D_D[MT],5,D_D[CAT],SMS, D_D[EP],-1,D_D[LOC],$A13)/$E13,0))</f>
        <v>0.14035616650437774</v>
      </c>
      <c r="K13" s="138">
        <f>IF(ISNA($A13),"",IFERROR(SUMIFS(D_D[AWD],D_D[MT],5,D_D[CAT],SMS, D_D[EP],-1,D_D[LOC],$A13)/$E13,0))</f>
        <v>5.0112651611142125E-4</v>
      </c>
      <c r="L13" s="138">
        <f>IF(ISNA($A13),"",IFERROR(SUMIFS(D_D[AUT],D_D[MT],5,D_D[CAT],SMS, D_D[EP],-1,D_D[LOC],$A13)/$E13,0))</f>
        <v>0</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78289</v>
      </c>
      <c r="F14" s="100">
        <f ca="1">IF(ISNA($A14),"",IFERROR(SUMIFS(D_D[BL],D_D[MT],5,D_D[CAT],SMS, D_D[EP],499,D_D[LOC],$A14),0))</f>
        <v>21655</v>
      </c>
      <c r="G14" s="102">
        <f t="shared" ref="G14:G21" ca="1" si="3">IF(ISNA($A14),"",IFERROR(F14/E14,0))</f>
        <v>0.27660335423878196</v>
      </c>
      <c r="H14" s="102">
        <f ca="1">IF(ISNA($A14),"",IFERROR(SUMIFS(D_D[DEV],D_D[MT],5,D_D[CAT],SMS, D_D[EP],499,D_D[LOC],$A14)/$E14,0))</f>
        <v>5.3596290666632608E-2</v>
      </c>
      <c r="I14" s="102">
        <f ca="1">IF(ISNA($A14),"",IFERROR(SUMIFS(D_D[EVD],D_D[MT],5,D_D[CAT],SMS, D_D[EP],499,D_D[LOC],$A14)/$E14,0))</f>
        <v>0.76171620534174656</v>
      </c>
      <c r="J14" s="102">
        <f ca="1">IF(ISNA($A14),"",IFERROR(SUMIFS(D_D[DEC],D_D[MT],5,D_D[CAT],SMS, D_D[EP],499,D_D[LOC],$A14)/$E14,0))</f>
        <v>0.15279285723409419</v>
      </c>
      <c r="K14" s="102">
        <f ca="1">IF(ISNA($A14),"",IFERROR(SUMIFS(D_D[AWD],D_D[MT],5,D_D[CAT],SMS, D_D[EP],499,D_D[LOC],$A14)/$E14,0))</f>
        <v>2.2800137950414488E-2</v>
      </c>
      <c r="L14" s="102">
        <f ca="1">IF(ISNA($A14),"",IFERROR(SUMIFS(D_D[AUT],D_D[MT],5,D_D[CAT],SMS, D_D[EP],499,D_D[LOC],$A14)/$E14,0))</f>
        <v>9.0689624340584245E-3</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1962</v>
      </c>
      <c r="F15" s="100">
        <f ca="1">IF(ISNA($A15),"",IFERROR(SUMIFS(D_D[BL],D_D[MT],5,D_D[CAT],SMS, D_D[EP],499,D_D[LOC],$A15),0))</f>
        <v>512</v>
      </c>
      <c r="G15" s="102">
        <f t="shared" ca="1" si="3"/>
        <v>0.26095820591233437</v>
      </c>
      <c r="H15" s="102">
        <f ca="1">IF(ISNA($A15),"",IFERROR(SUMIFS(D_D[DEV],D_D[MT],5,D_D[CAT],SMS, D_D[EP],499,D_D[LOC],$A15)/$E15,0))</f>
        <v>4.7910295616717634E-2</v>
      </c>
      <c r="I15" s="102">
        <f ca="1">IF(ISNA($A15),"",IFERROR(SUMIFS(D_D[EVD],D_D[MT],5,D_D[CAT],SMS, D_D[EP],499,D_D[LOC],$A15)/$E15,0))</f>
        <v>0.73292558613659531</v>
      </c>
      <c r="J15" s="102">
        <f ca="1">IF(ISNA($A15),"",IFERROR(SUMIFS(D_D[DEC],D_D[MT],5,D_D[CAT],SMS, D_D[EP],499,D_D[LOC],$A15)/$E15,0))</f>
        <v>0.18960244648318042</v>
      </c>
      <c r="K15" s="102">
        <f ca="1">IF(ISNA($A15),"",IFERROR(SUMIFS(D_D[AWD],D_D[MT],5,D_D[CAT],SMS, D_D[EP],499,D_D[LOC],$A15)/$E15,0))</f>
        <v>1.834862385321101E-2</v>
      </c>
      <c r="L15" s="102">
        <f ca="1">IF(ISNA($A15),"",IFERROR(SUMIFS(D_D[AUT],D_D[MT],5,D_D[CAT],SMS, D_D[EP],499,D_D[LOC],$A15)/$E15,0))</f>
        <v>1.1213047910295617E-2</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321</v>
      </c>
      <c r="F16" s="100">
        <f ca="1">IF(ISNA($A16),"",IFERROR(SUMIFS(D_D[BL],D_D[MT],5,D_D[CAT],SMS, D_D[EP],499,D_D[LOC],$A16),0))</f>
        <v>147</v>
      </c>
      <c r="G16" s="102">
        <f t="shared" ca="1" si="3"/>
        <v>0.45794392523364486</v>
      </c>
      <c r="H16" s="102">
        <f ca="1">IF(ISNA($A16),"",IFERROR(SUMIFS(D_D[DEV],D_D[MT],5,D_D[CAT],SMS, D_D[EP],499,D_D[LOC],$A16)/$E16,0))</f>
        <v>0.18068535825545171</v>
      </c>
      <c r="I16" s="102">
        <f ca="1">IF(ISNA($A16),"",IFERROR(SUMIFS(D_D[EVD],D_D[MT],5,D_D[CAT],SMS, D_D[EP],499,D_D[LOC],$A16)/$E16,0))</f>
        <v>0.60124610591900307</v>
      </c>
      <c r="J16" s="102">
        <f ca="1">IF(ISNA($A16),"",IFERROR(SUMIFS(D_D[DEC],D_D[MT],5,D_D[CAT],SMS, D_D[EP],499,D_D[LOC],$A16)/$E16,0))</f>
        <v>0.15887850467289719</v>
      </c>
      <c r="K16" s="102">
        <f ca="1">IF(ISNA($A16),"",IFERROR(SUMIFS(D_D[AWD],D_D[MT],5,D_D[CAT],SMS, D_D[EP],499,D_D[LOC],$A16)/$E16,0))</f>
        <v>3.4267912772585667E-2</v>
      </c>
      <c r="L16" s="102">
        <f ca="1">IF(ISNA($A16),"",IFERROR(SUMIFS(D_D[AUT],D_D[MT],5,D_D[CAT],SMS, D_D[EP],499,D_D[LOC],$A16)/$E16,0))</f>
        <v>2.4922118380062305E-2</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289</v>
      </c>
      <c r="F17" s="100">
        <f ca="1">IF(ISNA($A17),"",IFERROR(SUMIFS(D_D[BL],D_D[MT],5,D_D[CAT],SMS, D_D[EP],499,D_D[LOC],$A17),0))</f>
        <v>51</v>
      </c>
      <c r="G17" s="102">
        <f t="shared" ca="1" si="3"/>
        <v>0.17647058823529413</v>
      </c>
      <c r="H17" s="102">
        <f ca="1">IF(ISNA($A17),"",IFERROR(SUMIFS(D_D[DEV],D_D[MT],5,D_D[CAT],SMS, D_D[EP],499,D_D[LOC],$A17)/$E17,0))</f>
        <v>0.12110726643598616</v>
      </c>
      <c r="I17" s="102">
        <f ca="1">IF(ISNA($A17),"",IFERROR(SUMIFS(D_D[EVD],D_D[MT],5,D_D[CAT],SMS, D_D[EP],499,D_D[LOC],$A17)/$E17,0))</f>
        <v>0.52595155709342556</v>
      </c>
      <c r="J17" s="102">
        <f ca="1">IF(ISNA($A17),"",IFERROR(SUMIFS(D_D[DEC],D_D[MT],5,D_D[CAT],SMS, D_D[EP],499,D_D[LOC],$A17)/$E17,0))</f>
        <v>0.22145328719723184</v>
      </c>
      <c r="K17" s="102">
        <f ca="1">IF(ISNA($A17),"",IFERROR(SUMIFS(D_D[AWD],D_D[MT],5,D_D[CAT],SMS, D_D[EP],499,D_D[LOC],$A17)/$E17,0))</f>
        <v>8.3044982698961933E-2</v>
      </c>
      <c r="L17" s="102">
        <f ca="1">IF(ISNA($A17),"",IFERROR(SUMIFS(D_D[AUT],D_D[MT],5,D_D[CAT],SMS, D_D[EP],499,D_D[LOC],$A17)/$E17,0))</f>
        <v>4.8442906574394463E-2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1352</v>
      </c>
      <c r="F18" s="100">
        <f ca="1">IF(ISNA($A18),"",IFERROR(SUMIFS(D_D[BL],D_D[MT],5,D_D[CAT],SMS, D_D[EP],499,D_D[LOC],$A18),0))</f>
        <v>314</v>
      </c>
      <c r="G18" s="102">
        <f t="shared" ca="1" si="3"/>
        <v>0.23224852071005916</v>
      </c>
      <c r="H18" s="102">
        <f ca="1">IF(ISNA($A18),"",IFERROR(SUMIFS(D_D[DEV],D_D[MT],5,D_D[CAT],SMS, D_D[EP],499,D_D[LOC],$A18)/$E18,0))</f>
        <v>7.3964497041420117E-4</v>
      </c>
      <c r="I18" s="102">
        <f ca="1">IF(ISNA($A18),"",IFERROR(SUMIFS(D_D[EVD],D_D[MT],5,D_D[CAT],SMS, D_D[EP],499,D_D[LOC],$A18)/$E18,0))</f>
        <v>0.80843195266272194</v>
      </c>
      <c r="J18" s="102">
        <f ca="1">IF(ISNA($A18),"",IFERROR(SUMIFS(D_D[DEC],D_D[MT],5,D_D[CAT],SMS, D_D[EP],499,D_D[LOC],$A18)/$E18,0))</f>
        <v>0.1900887573964497</v>
      </c>
      <c r="K18" s="102">
        <f ca="1">IF(ISNA($A18),"",IFERROR(SUMIFS(D_D[AWD],D_D[MT],5,D_D[CAT],SMS, D_D[EP],499,D_D[LOC],$A18)/$E18,0))</f>
        <v>7.3964497041420117E-4</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1052</v>
      </c>
      <c r="F19" s="100">
        <f ca="1">IF(ISNA($A19),"",IFERROR(SUMIFS(D_D[BL],D_D[MT],5,D_D[CAT],SMS, D_D[EP],499,D_D[LOC],$A19),0))</f>
        <v>328</v>
      </c>
      <c r="G19" s="102">
        <f t="shared" ca="1" si="3"/>
        <v>0.31178707224334601</v>
      </c>
      <c r="H19" s="102">
        <f ca="1">IF(ISNA($A19),"",IFERROR(SUMIFS(D_D[DEV],D_D[MT],5,D_D[CAT],SMS, D_D[EP],499,D_D[LOC],$A19)/$E19,0))</f>
        <v>4.8479087452471481E-2</v>
      </c>
      <c r="I19" s="102">
        <f ca="1">IF(ISNA($A19),"",IFERROR(SUMIFS(D_D[EVD],D_D[MT],5,D_D[CAT],SMS, D_D[EP],499,D_D[LOC],$A19)/$E19,0))</f>
        <v>0.77661596958174905</v>
      </c>
      <c r="J19" s="102">
        <f ca="1">IF(ISNA($A19),"",IFERROR(SUMIFS(D_D[DEC],D_D[MT],5,D_D[CAT],SMS, D_D[EP],499,D_D[LOC],$A19)/$E19,0))</f>
        <v>0.15019011406844107</v>
      </c>
      <c r="K19" s="102">
        <f ca="1">IF(ISNA($A19),"",IFERROR(SUMIFS(D_D[AWD],D_D[MT],5,D_D[CAT],SMS, D_D[EP],499,D_D[LOC],$A19)/$E19,0))</f>
        <v>1.8060836501901139E-2</v>
      </c>
      <c r="L19" s="102">
        <f ca="1">IF(ISNA($A19),"",IFERROR(SUMIFS(D_D[AUT],D_D[MT],5,D_D[CAT],SMS, D_D[EP],499,D_D[LOC],$A19)/$E19,0))</f>
        <v>6.653992395437262E-3</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54</v>
      </c>
      <c r="F20" s="100">
        <f ca="1">IF(ISNA($A20),"",IFERROR(SUMIFS(D_D[BL],D_D[MT],5,D_D[CAT],SMS, D_D[EP],499,D_D[LOC],$A20),0))</f>
        <v>27</v>
      </c>
      <c r="G20" s="102">
        <f t="shared" ca="1" si="3"/>
        <v>0.5</v>
      </c>
      <c r="H20" s="102">
        <f ca="1">IF(ISNA($A20),"",IFERROR(SUMIFS(D_D[DEV],D_D[MT],5,D_D[CAT],SMS, D_D[EP],499,D_D[LOC],$A20)/$E20,0))</f>
        <v>0.1111111111111111</v>
      </c>
      <c r="I20" s="102">
        <f ca="1">IF(ISNA($A20),"",IFERROR(SUMIFS(D_D[EVD],D_D[MT],5,D_D[CAT],SMS, D_D[EP],499,D_D[LOC],$A20)/$E20,0))</f>
        <v>0.46296296296296297</v>
      </c>
      <c r="J20" s="102">
        <f ca="1">IF(ISNA($A20),"",IFERROR(SUMIFS(D_D[DEC],D_D[MT],5,D_D[CAT],SMS, D_D[EP],499,D_D[LOC],$A20)/$E20,0))</f>
        <v>0.37037037037037035</v>
      </c>
      <c r="K20" s="102">
        <f ca="1">IF(ISNA($A20),"",IFERROR(SUMIFS(D_D[AWD],D_D[MT],5,D_D[CAT],SMS, D_D[EP],499,D_D[LOC],$A20)/$E20,0))</f>
        <v>1.8518518518518517E-2</v>
      </c>
      <c r="L20" s="102">
        <f ca="1">IF(ISNA($A20),"",IFERROR(SUMIFS(D_D[AUT],D_D[MT],5,D_D[CAT],SMS, D_D[EP],499,D_D[LOC],$A20)/$E20,0))</f>
        <v>3.7037037037037035E-2</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267</v>
      </c>
      <c r="F21" s="100">
        <f ca="1">IF(ISNA($A21),"",IFERROR(SUMIFS(D_D[BL],D_D[MT],5,D_D[CAT],SMS, D_D[EP],499,D_D[LOC],$A21),0))</f>
        <v>101</v>
      </c>
      <c r="G21" s="102">
        <f t="shared" ca="1" si="3"/>
        <v>0.37827715355805241</v>
      </c>
      <c r="H21" s="102">
        <f ca="1">IF(ISNA($A21),"",IFERROR(SUMIFS(D_D[DEV],D_D[MT],5,D_D[CAT],SMS, D_D[EP],499,D_D[LOC],$A21)/$E21,0))</f>
        <v>9.7378277153558054E-2</v>
      </c>
      <c r="I21" s="102">
        <f ca="1">IF(ISNA($A21),"",IFERROR(SUMIFS(D_D[EVD],D_D[MT],5,D_D[CAT],SMS, D_D[EP],499,D_D[LOC],$A21)/$E21,0))</f>
        <v>0.62546816479400746</v>
      </c>
      <c r="J21" s="102">
        <f ca="1">IF(ISNA($A21),"",IFERROR(SUMIFS(D_D[DEC],D_D[MT],5,D_D[CAT],SMS, D_D[EP],499,D_D[LOC],$A21)/$E21,0))</f>
        <v>0.19101123595505617</v>
      </c>
      <c r="K21" s="102">
        <f ca="1">IF(ISNA($A21),"",IFERROR(SUMIFS(D_D[AWD],D_D[MT],5,D_D[CAT],SMS, D_D[EP],499,D_D[LOC],$A21)/$E21,0))</f>
        <v>6.741573033707865E-2</v>
      </c>
      <c r="L21" s="102">
        <f ca="1">IF(ISNA($A21),"",IFERROR(SUMIFS(D_D[AUT],D_D[MT],5,D_D[CAT],SMS, D_D[EP],499,D_D[LOC],$A21)/$E21,0))</f>
        <v>1.8726591760299626E-2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731</v>
      </c>
      <c r="F22" s="100">
        <f ca="1">IF(ISNA($A22),"",IFERROR(SUMIFS(D_D[BL],D_D[MT],5,D_D[CAT],SMS, D_D[EP],499,D_D[LOC],$A22),0))</f>
        <v>200</v>
      </c>
      <c r="G22" s="102">
        <f t="shared" ref="G22:G27" ca="1" si="6">IF(ISNA($A22),"",IFERROR(F22/E22,0))</f>
        <v>0.27359781121751026</v>
      </c>
      <c r="H22" s="102">
        <f ca="1">IF(ISNA($A22),"",IFERROR(SUMIFS(D_D[DEV],D_D[MT],5,D_D[CAT],SMS, D_D[EP],499,D_D[LOC],$A22)/$E22,0))</f>
        <v>2.5991792065663474E-2</v>
      </c>
      <c r="I22" s="102">
        <f ca="1">IF(ISNA($A22),"",IFERROR(SUMIFS(D_D[EVD],D_D[MT],5,D_D[CAT],SMS, D_D[EP],499,D_D[LOC],$A22)/$E22,0))</f>
        <v>0.85499316005471959</v>
      </c>
      <c r="J22" s="102">
        <f ca="1">IF(ISNA($A22),"",IFERROR(SUMIFS(D_D[DEC],D_D[MT],5,D_D[CAT],SMS, D_D[EP],499,D_D[LOC],$A22)/$E22,0))</f>
        <v>0.11901504787961696</v>
      </c>
      <c r="K22" s="102">
        <f ca="1">IF(ISNA($A22),"",IFERROR(SUMIFS(D_D[AWD],D_D[MT],5,D_D[CAT],SMS, D_D[EP],499,D_D[LOC],$A22)/$E22,0))</f>
        <v>0</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462</v>
      </c>
      <c r="F23" s="100">
        <f ca="1">IF(ISNA($A23),"",IFERROR(SUMIFS(D_D[BL],D_D[MT],5,D_D[CAT],SMS, D_D[EP],499,D_D[LOC],$A23),0))</f>
        <v>119</v>
      </c>
      <c r="G23" s="102">
        <f t="shared" ca="1" si="6"/>
        <v>0.25757575757575757</v>
      </c>
      <c r="H23" s="102">
        <f ca="1">IF(ISNA($A23),"",IFERROR(SUMIFS(D_D[DEV],D_D[MT],5,D_D[CAT],SMS, D_D[EP],499,D_D[LOC],$A23)/$E23,0))</f>
        <v>5.844155844155844E-2</v>
      </c>
      <c r="I23" s="102">
        <f ca="1">IF(ISNA($A23),"",IFERROR(SUMIFS(D_D[EVD],D_D[MT],5,D_D[CAT],SMS, D_D[EP],499,D_D[LOC],$A23)/$E23,0))</f>
        <v>0.75108225108225113</v>
      </c>
      <c r="J23" s="102">
        <f ca="1">IF(ISNA($A23),"",IFERROR(SUMIFS(D_D[DEC],D_D[MT],5,D_D[CAT],SMS, D_D[EP],499,D_D[LOC],$A23)/$E23,0))</f>
        <v>0.16666666666666666</v>
      </c>
      <c r="K23" s="102">
        <f ca="1">IF(ISNA($A23),"",IFERROR(SUMIFS(D_D[AWD],D_D[MT],5,D_D[CAT],SMS, D_D[EP],499,D_D[LOC],$A23)/$E23,0))</f>
        <v>1.0822510822510822E-2</v>
      </c>
      <c r="L23" s="102">
        <f ca="1">IF(ISNA($A23),"",IFERROR(SUMIFS(D_D[AUT],D_D[MT],5,D_D[CAT],SMS, D_D[EP],499,D_D[LOC],$A23)/$E23,0))</f>
        <v>1.2987012987012988E-2</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0</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138</v>
      </c>
      <c r="F25" s="100">
        <f ca="1">IF(ISNA($A25),"",IFERROR(SUMIFS(D_D[BL],D_D[MT],5,D_D[CAT],SMS, D_D[EP],499,D_D[LOC],$A25),0))</f>
        <v>44</v>
      </c>
      <c r="G25" s="102">
        <f t="shared" ca="1" si="6"/>
        <v>0.3188405797101449</v>
      </c>
      <c r="H25" s="102">
        <f ca="1">IF(ISNA($A25),"",IFERROR(SUMIFS(D_D[DEV],D_D[MT],5,D_D[CAT],SMS, D_D[EP],499,D_D[LOC],$A25)/$E25,0))</f>
        <v>0.19565217391304349</v>
      </c>
      <c r="I25" s="102">
        <f ca="1">IF(ISNA($A25),"",IFERROR(SUMIFS(D_D[EVD],D_D[MT],5,D_D[CAT],SMS, D_D[EP],499,D_D[LOC],$A25)/$E25,0))</f>
        <v>0.55072463768115942</v>
      </c>
      <c r="J25" s="102">
        <f ca="1">IF(ISNA($A25),"",IFERROR(SUMIFS(D_D[DEC],D_D[MT],5,D_D[CAT],SMS, D_D[EP],499,D_D[LOC],$A25)/$E25,0))</f>
        <v>0.17391304347826086</v>
      </c>
      <c r="K25" s="102">
        <f ca="1">IF(ISNA($A25),"",IFERROR(SUMIFS(D_D[AWD],D_D[MT],5,D_D[CAT],SMS, D_D[EP],499,D_D[LOC],$A25)/$E25,0))</f>
        <v>3.6231884057971016E-2</v>
      </c>
      <c r="L25" s="102">
        <f ca="1">IF(ISNA($A25),"",IFERROR(SUMIFS(D_D[AUT],D_D[MT],5,D_D[CAT],SMS, D_D[EP],499,D_D[LOC],$A25)/$E25,0))</f>
        <v>4.3478260869565216E-2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324</v>
      </c>
      <c r="F26" s="100">
        <f ca="1">IF(ISNA($A26),"",IFERROR(SUMIFS(D_D[BL],D_D[MT],5,D_D[CAT],SMS, D_D[EP],499,D_D[LOC],$A26),0))</f>
        <v>75</v>
      </c>
      <c r="G26" s="102">
        <f t="shared" ca="1" si="6"/>
        <v>0.23148148148148148</v>
      </c>
      <c r="H26" s="102">
        <f ca="1">IF(ISNA($A26),"",IFERROR(SUMIFS(D_D[DEV],D_D[MT],5,D_D[CAT],SMS, D_D[EP],499,D_D[LOC],$A26)/$E26,0))</f>
        <v>0</v>
      </c>
      <c r="I26" s="102">
        <f ca="1">IF(ISNA($A26),"",IFERROR(SUMIFS(D_D[EVD],D_D[MT],5,D_D[CAT],SMS, D_D[EP],499,D_D[LOC],$A26)/$E26,0))</f>
        <v>0.8364197530864198</v>
      </c>
      <c r="J26" s="102">
        <f ca="1">IF(ISNA($A26),"",IFERROR(SUMIFS(D_D[DEC],D_D[MT],5,D_D[CAT],SMS, D_D[EP],499,D_D[LOC],$A26)/$E26,0))</f>
        <v>0.16358024691358025</v>
      </c>
      <c r="K26" s="102">
        <f ca="1">IF(ISNA($A26),"",IFERROR(SUMIFS(D_D[AWD],D_D[MT],5,D_D[CAT],SMS, D_D[EP],499,D_D[LOC],$A26)/$E26,0))</f>
        <v>0</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1248</v>
      </c>
      <c r="F27" s="100">
        <f ca="1">IF(ISNA($A27),"",IFERROR(SUMIFS(D_D[BL],D_D[MT],5,D_D[CAT],SMS, D_D[EP],499,D_D[LOC],$A27),0))</f>
        <v>266</v>
      </c>
      <c r="G27" s="102">
        <f t="shared" ca="1" si="6"/>
        <v>0.21314102564102563</v>
      </c>
      <c r="H27" s="102">
        <f ca="1">IF(ISNA($A27),"",IFERROR(SUMIFS(D_D[DEV],D_D[MT],5,D_D[CAT],SMS, D_D[EP],499,D_D[LOC],$A27)/$E27,0))</f>
        <v>6.0096153846153848E-2</v>
      </c>
      <c r="I27" s="102">
        <f ca="1">IF(ISNA($A27),"",IFERROR(SUMIFS(D_D[EVD],D_D[MT],5,D_D[CAT],SMS, D_D[EP],499,D_D[LOC],$A27)/$E27,0))</f>
        <v>0.84935897435897434</v>
      </c>
      <c r="J27" s="102">
        <f ca="1">IF(ISNA($A27),"",IFERROR(SUMIFS(D_D[DEC],D_D[MT],5,D_D[CAT],SMS, D_D[EP],499,D_D[LOC],$A27)/$E27,0))</f>
        <v>6.1698717948717952E-2</v>
      </c>
      <c r="K27" s="102">
        <f ca="1">IF(ISNA($A27),"",IFERROR(SUMIFS(D_D[AWD],D_D[MT],5,D_D[CAT],SMS, D_D[EP],499,D_D[LOC],$A27)/$E27,0))</f>
        <v>2.3237179487179488E-2</v>
      </c>
      <c r="L27" s="102">
        <f ca="1">IF(ISNA($A27),"",IFERROR(SUMIFS(D_D[AUT],D_D[MT],5,D_D[CAT],SMS, D_D[EP],499,D_D[LOC],$A27)/$E27,0))</f>
        <v>5.608974358974359E-3</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364</v>
      </c>
      <c r="F28" s="100">
        <f ca="1">IF(ISNA($A28),"",IFERROR(SUMIFS(D_D[BL],D_D[MT],5,D_D[CAT],SMS, D_D[EP],499,D_D[LOC],$A28),0))</f>
        <v>73</v>
      </c>
      <c r="G28" s="102">
        <f t="shared" ref="G28:G48" ca="1" si="8">IF(ISNA($A28),"",IFERROR(F28/E28,0))</f>
        <v>0.20054945054945056</v>
      </c>
      <c r="H28" s="102">
        <f ca="1">IF(ISNA($A28),"",IFERROR(SUMIFS(D_D[DEV],D_D[MT],5,D_D[CAT],SMS, D_D[EP],499,D_D[LOC],$A28)/$E28,0))</f>
        <v>0.16758241758241757</v>
      </c>
      <c r="I28" s="102">
        <f ca="1">IF(ISNA($A28),"",IFERROR(SUMIFS(D_D[EVD],D_D[MT],5,D_D[CAT],SMS, D_D[EP],499,D_D[LOC],$A28)/$E28,0))</f>
        <v>0.62362637362637363</v>
      </c>
      <c r="J28" s="102">
        <f ca="1">IF(ISNA($A28),"",IFERROR(SUMIFS(D_D[DEC],D_D[MT],5,D_D[CAT],SMS, D_D[EP],499,D_D[LOC],$A28)/$E28,0))</f>
        <v>0.16208791208791209</v>
      </c>
      <c r="K28" s="102">
        <f ca="1">IF(ISNA($A28),"",IFERROR(SUMIFS(D_D[AWD],D_D[MT],5,D_D[CAT],SMS, D_D[EP],499,D_D[LOC],$A28)/$E28,0))</f>
        <v>4.6703296703296704E-2</v>
      </c>
      <c r="L28" s="102">
        <f ca="1">IF(ISNA($A28),"",IFERROR(SUMIFS(D_D[AUT],D_D[MT],5,D_D[CAT],SMS, D_D[EP],499,D_D[LOC],$A28)/$E28,0))</f>
        <v>0</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58</v>
      </c>
      <c r="F29" s="100">
        <f ca="1">IF(ISNA($A29),"",IFERROR(SUMIFS(D_D[BL],D_D[MT],5,D_D[CAT],SMS, D_D[EP],499,D_D[LOC],$A29),0))</f>
        <v>15</v>
      </c>
      <c r="G29" s="102">
        <f t="shared" ca="1" si="8"/>
        <v>0.25862068965517243</v>
      </c>
      <c r="H29" s="102">
        <f ca="1">IF(ISNA($A29),"",IFERROR(SUMIFS(D_D[DEV],D_D[MT],5,D_D[CAT],SMS, D_D[EP],499,D_D[LOC],$A29)/$E29,0))</f>
        <v>0.22413793103448276</v>
      </c>
      <c r="I29" s="102">
        <f ca="1">IF(ISNA($A29),"",IFERROR(SUMIFS(D_D[EVD],D_D[MT],5,D_D[CAT],SMS, D_D[EP],499,D_D[LOC],$A29)/$E29,0))</f>
        <v>0.37931034482758619</v>
      </c>
      <c r="J29" s="102">
        <f ca="1">IF(ISNA($A29),"",IFERROR(SUMIFS(D_D[DEC],D_D[MT],5,D_D[CAT],SMS, D_D[EP],499,D_D[LOC],$A29)/$E29,0))</f>
        <v>6.8965517241379309E-2</v>
      </c>
      <c r="K29" s="102">
        <f ca="1">IF(ISNA($A29),"",IFERROR(SUMIFS(D_D[AWD],D_D[MT],5,D_D[CAT],SMS, D_D[EP],499,D_D[LOC],$A29)/$E29,0))</f>
        <v>0.20689655172413793</v>
      </c>
      <c r="L29" s="102">
        <f ca="1">IF(ISNA($A29),"",IFERROR(SUMIFS(D_D[AUT],D_D[MT],5,D_D[CAT],SMS, D_D[EP],499,D_D[LOC],$A29)/$E29,0))</f>
        <v>0.1206896551724138</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826</v>
      </c>
      <c r="F30" s="100">
        <f ca="1">IF(ISNA($A30),"",IFERROR(SUMIFS(D_D[BL],D_D[MT],5,D_D[CAT],SMS, D_D[EP],499,D_D[LOC],$A30),0))</f>
        <v>178</v>
      </c>
      <c r="G30" s="102">
        <f t="shared" ca="1" si="8"/>
        <v>0.21549636803874092</v>
      </c>
      <c r="H30" s="102">
        <f ca="1">IF(ISNA($A30),"",IFERROR(SUMIFS(D_D[DEV],D_D[MT],5,D_D[CAT],SMS, D_D[EP],499,D_D[LOC],$A30)/$E30,0))</f>
        <v>1.2106537530266344E-3</v>
      </c>
      <c r="I30" s="102">
        <f ca="1">IF(ISNA($A30),"",IFERROR(SUMIFS(D_D[EVD],D_D[MT],5,D_D[CAT],SMS, D_D[EP],499,D_D[LOC],$A30)/$E30,0))</f>
        <v>0.98184019370460052</v>
      </c>
      <c r="J30" s="102">
        <f ca="1">IF(ISNA($A30),"",IFERROR(SUMIFS(D_D[DEC],D_D[MT],5,D_D[CAT],SMS, D_D[EP],499,D_D[LOC],$A30)/$E30,0))</f>
        <v>1.6949152542372881E-2</v>
      </c>
      <c r="K30" s="102">
        <f ca="1">IF(ISNA($A30),"",IFERROR(SUMIFS(D_D[AWD],D_D[MT],5,D_D[CAT],SMS, D_D[EP],499,D_D[LOC],$A30)/$E30,0))</f>
        <v>0</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6362</v>
      </c>
      <c r="F31" s="100">
        <f ca="1">IF(ISNA($A31),"",IFERROR(SUMIFS(D_D[BL],D_D[MT],5,D_D[CAT],SMS, D_D[EP],499,D_D[LOC],$A31),0))</f>
        <v>1933</v>
      </c>
      <c r="G31" s="102">
        <f t="shared" ca="1" si="8"/>
        <v>0.30383527192706694</v>
      </c>
      <c r="H31" s="102">
        <f ca="1">IF(ISNA($A31),"",IFERROR(SUMIFS(D_D[DEV],D_D[MT],5,D_D[CAT],SMS, D_D[EP],499,D_D[LOC],$A31)/$E31,0))</f>
        <v>5.7529078906004401E-2</v>
      </c>
      <c r="I31" s="102">
        <f ca="1">IF(ISNA($A31),"",IFERROR(SUMIFS(D_D[EVD],D_D[MT],5,D_D[CAT],SMS, D_D[EP],499,D_D[LOC],$A31)/$E31,0))</f>
        <v>0.75196479094624336</v>
      </c>
      <c r="J31" s="102">
        <f ca="1">IF(ISNA($A31),"",IFERROR(SUMIFS(D_D[DEC],D_D[MT],5,D_D[CAT],SMS, D_D[EP],499,D_D[LOC],$A31)/$E31,0))</f>
        <v>0.16158440741905061</v>
      </c>
      <c r="K31" s="102">
        <f ca="1">IF(ISNA($A31),"",IFERROR(SUMIFS(D_D[AWD],D_D[MT],5,D_D[CAT],SMS, D_D[EP],499,D_D[LOC],$A31)/$E31,0))</f>
        <v>2.2634391700723042E-2</v>
      </c>
      <c r="L31" s="102">
        <f ca="1">IF(ISNA($A31),"",IFERROR(SUMIFS(D_D[AUT],D_D[MT],5,D_D[CAT],SMS, D_D[EP],499,D_D[LOC],$A31)/$E31,0))</f>
        <v>6.2873310279786231E-3</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295</v>
      </c>
      <c r="F32" s="100">
        <f ca="1">IF(ISNA($A32),"",IFERROR(SUMIFS(D_D[BL],D_D[MT],5,D_D[CAT],SMS, D_D[EP],499,D_D[LOC],$A32),0))</f>
        <v>121</v>
      </c>
      <c r="G32" s="102">
        <f t="shared" ca="1" si="8"/>
        <v>0.4101694915254237</v>
      </c>
      <c r="H32" s="102">
        <f ca="1">IF(ISNA($A32),"",IFERROR(SUMIFS(D_D[DEV],D_D[MT],5,D_D[CAT],SMS, D_D[EP],499,D_D[LOC],$A32)/$E32,0))</f>
        <v>0.22033898305084745</v>
      </c>
      <c r="I32" s="102">
        <f ca="1">IF(ISNA($A32),"",IFERROR(SUMIFS(D_D[EVD],D_D[MT],5,D_D[CAT],SMS, D_D[EP],499,D_D[LOC],$A32)/$E32,0))</f>
        <v>0.49152542372881358</v>
      </c>
      <c r="J32" s="102">
        <f ca="1">IF(ISNA($A32),"",IFERROR(SUMIFS(D_D[DEC],D_D[MT],5,D_D[CAT],SMS, D_D[EP],499,D_D[LOC],$A32)/$E32,0))</f>
        <v>0.20338983050847459</v>
      </c>
      <c r="K32" s="102">
        <f ca="1">IF(ISNA($A32),"",IFERROR(SUMIFS(D_D[AWD],D_D[MT],5,D_D[CAT],SMS, D_D[EP],499,D_D[LOC],$A32)/$E32,0))</f>
        <v>5.4237288135593219E-2</v>
      </c>
      <c r="L32" s="102">
        <f ca="1">IF(ISNA($A32),"",IFERROR(SUMIFS(D_D[AUT],D_D[MT],5,D_D[CAT],SMS, D_D[EP],499,D_D[LOC],$A32)/$E32,0))</f>
        <v>3.0508474576271188E-2</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1789</v>
      </c>
      <c r="F33" s="100">
        <f ca="1">IF(ISNA($A33),"",IFERROR(SUMIFS(D_D[BL],D_D[MT],5,D_D[CAT],SMS, D_D[EP],499,D_D[LOC],$A33),0))</f>
        <v>607</v>
      </c>
      <c r="G33" s="102">
        <f t="shared" ca="1" si="8"/>
        <v>0.33929569591950809</v>
      </c>
      <c r="H33" s="102">
        <f ca="1">IF(ISNA($A33),"",IFERROR(SUMIFS(D_D[DEV],D_D[MT],5,D_D[CAT],SMS, D_D[EP],499,D_D[LOC],$A33)/$E33,0))</f>
        <v>0.16545556176634993</v>
      </c>
      <c r="I33" s="102">
        <f ca="1">IF(ISNA($A33),"",IFERROR(SUMIFS(D_D[EVD],D_D[MT],5,D_D[CAT],SMS, D_D[EP],499,D_D[LOC],$A33)/$E33,0))</f>
        <v>0.53269983230855222</v>
      </c>
      <c r="J33" s="102">
        <f ca="1">IF(ISNA($A33),"",IFERROR(SUMIFS(D_D[DEC],D_D[MT],5,D_D[CAT],SMS, D_D[EP],499,D_D[LOC],$A33)/$E33,0))</f>
        <v>0.21520402459474566</v>
      </c>
      <c r="K33" s="102">
        <f ca="1">IF(ISNA($A33),"",IFERROR(SUMIFS(D_D[AWD],D_D[MT],5,D_D[CAT],SMS, D_D[EP],499,D_D[LOC],$A33)/$E33,0))</f>
        <v>6.9312465064281722E-2</v>
      </c>
      <c r="L33" s="102">
        <f ca="1">IF(ISNA($A33),"",IFERROR(SUMIFS(D_D[AUT],D_D[MT],5,D_D[CAT],SMS, D_D[EP],499,D_D[LOC],$A33)/$E33,0))</f>
        <v>1.7328116266070431E-2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4278</v>
      </c>
      <c r="F34" s="100">
        <f ca="1">IF(ISNA($A34),"",IFERROR(SUMIFS(D_D[BL],D_D[MT],5,D_D[CAT],SMS, D_D[EP],499,D_D[LOC],$A34),0))</f>
        <v>1205</v>
      </c>
      <c r="G34" s="102">
        <f t="shared" ca="1" si="8"/>
        <v>0.28167367928938758</v>
      </c>
      <c r="H34" s="102">
        <f ca="1">IF(ISNA($A34),"",IFERROR(SUMIFS(D_D[DEV],D_D[MT],5,D_D[CAT],SMS, D_D[EP],499,D_D[LOC],$A34)/$E34,0))</f>
        <v>1.1687704534829358E-3</v>
      </c>
      <c r="I34" s="102">
        <f ca="1">IF(ISNA($A34),"",IFERROR(SUMIFS(D_D[EVD],D_D[MT],5,D_D[CAT],SMS, D_D[EP],499,D_D[LOC],$A34)/$E34,0))</f>
        <v>0.86161757830762042</v>
      </c>
      <c r="J34" s="102">
        <f ca="1">IF(ISNA($A34),"",IFERROR(SUMIFS(D_D[DEC],D_D[MT],5,D_D[CAT],SMS, D_D[EP],499,D_D[LOC],$A34)/$E34,0))</f>
        <v>0.13627863487611033</v>
      </c>
      <c r="K34" s="102">
        <f ca="1">IF(ISNA($A34),"",IFERROR(SUMIFS(D_D[AWD],D_D[MT],5,D_D[CAT],SMS, D_D[EP],499,D_D[LOC],$A34)/$E34,0))</f>
        <v>9.3501636278634881E-4</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4601</v>
      </c>
      <c r="F35" s="100">
        <f ca="1">IF(ISNA($A35),"",IFERROR(SUMIFS(D_D[BL],D_D[MT],5,D_D[CAT],SMS, D_D[EP],499,D_D[LOC],$A35),0))</f>
        <v>1106</v>
      </c>
      <c r="G35" s="102">
        <f t="shared" ca="1" si="8"/>
        <v>0.24038252553792655</v>
      </c>
      <c r="H35" s="102">
        <f ca="1">IF(ISNA($A35),"",IFERROR(SUMIFS(D_D[DEV],D_D[MT],5,D_D[CAT],SMS, D_D[EP],499,D_D[LOC],$A35)/$E35,0))</f>
        <v>4.6946316018256898E-2</v>
      </c>
      <c r="I35" s="102">
        <f ca="1">IF(ISNA($A35),"",IFERROR(SUMIFS(D_D[EVD],D_D[MT],5,D_D[CAT],SMS, D_D[EP],499,D_D[LOC],$A35)/$E35,0))</f>
        <v>0.75505324929363182</v>
      </c>
      <c r="J35" s="102">
        <f ca="1">IF(ISNA($A35),"",IFERROR(SUMIFS(D_D[DEC],D_D[MT],5,D_D[CAT],SMS, D_D[EP],499,D_D[LOC],$A35)/$E35,0))</f>
        <v>0.16148663334057814</v>
      </c>
      <c r="K35" s="102">
        <f ca="1">IF(ISNA($A35),"",IFERROR(SUMIFS(D_D[AWD],D_D[MT],5,D_D[CAT],SMS, D_D[EP],499,D_D[LOC],$A35)/$E35,0))</f>
        <v>2.7820039121930016E-2</v>
      </c>
      <c r="L35" s="102">
        <f ca="1">IF(ISNA($A35),"",IFERROR(SUMIFS(D_D[AUT],D_D[MT],5,D_D[CAT],SMS, D_D[EP],499,D_D[LOC],$A35)/$E35,0))</f>
        <v>8.6937622256031289E-3</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312</v>
      </c>
      <c r="F36" s="100">
        <f ca="1">IF(ISNA($A36),"",IFERROR(SUMIFS(D_D[BL],D_D[MT],5,D_D[CAT],SMS, D_D[EP],499,D_D[LOC],$A36),0))</f>
        <v>112</v>
      </c>
      <c r="G36" s="102">
        <f t="shared" ca="1" si="8"/>
        <v>0.35897435897435898</v>
      </c>
      <c r="H36" s="102">
        <f ca="1">IF(ISNA($A36),"",IFERROR(SUMIFS(D_D[DEV],D_D[MT],5,D_D[CAT],SMS, D_D[EP],499,D_D[LOC],$A36)/$E36,0))</f>
        <v>0.20192307692307693</v>
      </c>
      <c r="I36" s="102">
        <f ca="1">IF(ISNA($A36),"",IFERROR(SUMIFS(D_D[EVD],D_D[MT],5,D_D[CAT],SMS, D_D[EP],499,D_D[LOC],$A36)/$E36,0))</f>
        <v>0.62820512820512819</v>
      </c>
      <c r="J36" s="102">
        <f ca="1">IF(ISNA($A36),"",IFERROR(SUMIFS(D_D[DEC],D_D[MT],5,D_D[CAT],SMS, D_D[EP],499,D_D[LOC],$A36)/$E36,0))</f>
        <v>0.14743589743589744</v>
      </c>
      <c r="K36" s="102">
        <f ca="1">IF(ISNA($A36),"",IFERROR(SUMIFS(D_D[AWD],D_D[MT],5,D_D[CAT],SMS, D_D[EP],499,D_D[LOC],$A36)/$E36,0))</f>
        <v>1.9230769230769232E-2</v>
      </c>
      <c r="L36" s="102">
        <f ca="1">IF(ISNA($A36),"",IFERROR(SUMIFS(D_D[AUT],D_D[MT],5,D_D[CAT],SMS, D_D[EP],499,D_D[LOC],$A36)/$E36,0))</f>
        <v>3.205128205128205E-3</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1092</v>
      </c>
      <c r="F37" s="100">
        <f ca="1">IF(ISNA($A37),"",IFERROR(SUMIFS(D_D[BL],D_D[MT],5,D_D[CAT],SMS, D_D[EP],499,D_D[LOC],$A37),0))</f>
        <v>294</v>
      </c>
      <c r="G37" s="102">
        <f t="shared" ca="1" si="8"/>
        <v>0.26923076923076922</v>
      </c>
      <c r="H37" s="102">
        <f ca="1">IF(ISNA($A37),"",IFERROR(SUMIFS(D_D[DEV],D_D[MT],5,D_D[CAT],SMS, D_D[EP],499,D_D[LOC],$A37)/$E37,0))</f>
        <v>0.1391941391941392</v>
      </c>
      <c r="I37" s="102">
        <f ca="1">IF(ISNA($A37),"",IFERROR(SUMIFS(D_D[EVD],D_D[MT],5,D_D[CAT],SMS, D_D[EP],499,D_D[LOC],$A37)/$E37,0))</f>
        <v>0.50549450549450547</v>
      </c>
      <c r="J37" s="102">
        <f ca="1">IF(ISNA($A37),"",IFERROR(SUMIFS(D_D[DEC],D_D[MT],5,D_D[CAT],SMS, D_D[EP],499,D_D[LOC],$A37)/$E37,0))</f>
        <v>0.21245421245421245</v>
      </c>
      <c r="K37" s="102">
        <f ca="1">IF(ISNA($A37),"",IFERROR(SUMIFS(D_D[AWD],D_D[MT],5,D_D[CAT],SMS, D_D[EP],499,D_D[LOC],$A37)/$E37,0))</f>
        <v>0.10714285714285714</v>
      </c>
      <c r="L37" s="102">
        <f ca="1">IF(ISNA($A37),"",IFERROR(SUMIFS(D_D[AUT],D_D[MT],5,D_D[CAT],SMS, D_D[EP],499,D_D[LOC],$A37)/$E37,0))</f>
        <v>3.5714285714285712E-2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3197</v>
      </c>
      <c r="F38" s="100">
        <f ca="1">IF(ISNA($A38),"",IFERROR(SUMIFS(D_D[BL],D_D[MT],5,D_D[CAT],SMS, D_D[EP],499,D_D[LOC],$A38),0))</f>
        <v>700</v>
      </c>
      <c r="G38" s="102">
        <f t="shared" ca="1" si="8"/>
        <v>0.21895527056615577</v>
      </c>
      <c r="H38" s="102">
        <f ca="1">IF(ISNA($A38),"",IFERROR(SUMIFS(D_D[DEV],D_D[MT],5,D_D[CAT],SMS, D_D[EP],499,D_D[LOC],$A38)/$E38,0))</f>
        <v>3.1279324366593683E-4</v>
      </c>
      <c r="I38" s="102">
        <f ca="1">IF(ISNA($A38),"",IFERROR(SUMIFS(D_D[EVD],D_D[MT],5,D_D[CAT],SMS, D_D[EP],499,D_D[LOC],$A38)/$E38,0))</f>
        <v>0.8526743822333438</v>
      </c>
      <c r="J38" s="102">
        <f ca="1">IF(ISNA($A38),"",IFERROR(SUMIFS(D_D[DEC],D_D[MT],5,D_D[CAT],SMS, D_D[EP],499,D_D[LOC],$A38)/$E38,0))</f>
        <v>0.14544885830466062</v>
      </c>
      <c r="K38" s="102">
        <f ca="1">IF(ISNA($A38),"",IFERROR(SUMIFS(D_D[AWD],D_D[MT],5,D_D[CAT],SMS, D_D[EP],499,D_D[LOC],$A38)/$E38,0))</f>
        <v>1.5639662183296842E-3</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1521</v>
      </c>
      <c r="F39" s="100">
        <f ca="1">IF(ISNA($A39),"",IFERROR(SUMIFS(D_D[BL],D_D[MT],5,D_D[CAT],SMS, D_D[EP],499,D_D[LOC],$A39),0))</f>
        <v>397</v>
      </c>
      <c r="G39" s="102">
        <f t="shared" ca="1" si="8"/>
        <v>0.26101249178172253</v>
      </c>
      <c r="H39" s="102">
        <f ca="1">IF(ISNA($A39),"",IFERROR(SUMIFS(D_D[DEV],D_D[MT],5,D_D[CAT],SMS, D_D[EP],499,D_D[LOC],$A39)/$E39,0))</f>
        <v>3.6817882971729124E-2</v>
      </c>
      <c r="I39" s="102">
        <f ca="1">IF(ISNA($A39),"",IFERROR(SUMIFS(D_D[EVD],D_D[MT],5,D_D[CAT],SMS, D_D[EP],499,D_D[LOC],$A39)/$E39,0))</f>
        <v>0.79355687047994738</v>
      </c>
      <c r="J39" s="102">
        <f ca="1">IF(ISNA($A39),"",IFERROR(SUMIFS(D_D[DEC],D_D[MT],5,D_D[CAT],SMS, D_D[EP],499,D_D[LOC],$A39)/$E39,0))</f>
        <v>0.12886259040105194</v>
      </c>
      <c r="K39" s="102">
        <f ca="1">IF(ISNA($A39),"",IFERROR(SUMIFS(D_D[AWD],D_D[MT],5,D_D[CAT],SMS, D_D[EP],499,D_D[LOC],$A39)/$E39,0))</f>
        <v>2.9585798816568046E-2</v>
      </c>
      <c r="L39" s="102">
        <f ca="1">IF(ISNA($A39),"",IFERROR(SUMIFS(D_D[AUT],D_D[MT],5,D_D[CAT],SMS, D_D[EP],499,D_D[LOC],$A39)/$E39,0))</f>
        <v>1.1176857330703484E-2</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84</v>
      </c>
      <c r="F40" s="100">
        <f ca="1">IF(ISNA($A40),"",IFERROR(SUMIFS(D_D[BL],D_D[MT],5,D_D[CAT],SMS, D_D[EP],499,D_D[LOC],$A40),0))</f>
        <v>36</v>
      </c>
      <c r="G40" s="102">
        <f t="shared" ca="1" si="8"/>
        <v>0.42857142857142855</v>
      </c>
      <c r="H40" s="102">
        <f ca="1">IF(ISNA($A40),"",IFERROR(SUMIFS(D_D[DEV],D_D[MT],5,D_D[CAT],SMS, D_D[EP],499,D_D[LOC],$A40)/$E40,0))</f>
        <v>0.22619047619047619</v>
      </c>
      <c r="I40" s="102">
        <f ca="1">IF(ISNA($A40),"",IFERROR(SUMIFS(D_D[EVD],D_D[MT],5,D_D[CAT],SMS, D_D[EP],499,D_D[LOC],$A40)/$E40,0))</f>
        <v>0.35714285714285715</v>
      </c>
      <c r="J40" s="102">
        <f ca="1">IF(ISNA($A40),"",IFERROR(SUMIFS(D_D[DEC],D_D[MT],5,D_D[CAT],SMS, D_D[EP],499,D_D[LOC],$A40)/$E40,0))</f>
        <v>0.25</v>
      </c>
      <c r="K40" s="102">
        <f ca="1">IF(ISNA($A40),"",IFERROR(SUMIFS(D_D[AWD],D_D[MT],5,D_D[CAT],SMS, D_D[EP],499,D_D[LOC],$A40)/$E40,0))</f>
        <v>0.14285714285714285</v>
      </c>
      <c r="L40" s="102">
        <f ca="1">IF(ISNA($A40),"",IFERROR(SUMIFS(D_D[AUT],D_D[MT],5,D_D[CAT],SMS, D_D[EP],499,D_D[LOC],$A40)/$E40,0))</f>
        <v>2.3809523809523808E-2</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333</v>
      </c>
      <c r="F41" s="100">
        <f ca="1">IF(ISNA($A41),"",IFERROR(SUMIFS(D_D[BL],D_D[MT],5,D_D[CAT],SMS, D_D[EP],499,D_D[LOC],$A41),0))</f>
        <v>87</v>
      </c>
      <c r="G41" s="102">
        <f t="shared" ca="1" si="8"/>
        <v>0.26126126126126126</v>
      </c>
      <c r="H41" s="102">
        <f ca="1">IF(ISNA($A41),"",IFERROR(SUMIFS(D_D[DEV],D_D[MT],5,D_D[CAT],SMS, D_D[EP],499,D_D[LOC],$A41)/$E41,0))</f>
        <v>0.1111111111111111</v>
      </c>
      <c r="I41" s="102">
        <f ca="1">IF(ISNA($A41),"",IFERROR(SUMIFS(D_D[EVD],D_D[MT],5,D_D[CAT],SMS, D_D[EP],499,D_D[LOC],$A41)/$E41,0))</f>
        <v>0.57957957957957962</v>
      </c>
      <c r="J41" s="102">
        <f ca="1">IF(ISNA($A41),"",IFERROR(SUMIFS(D_D[DEC],D_D[MT],5,D_D[CAT],SMS, D_D[EP],499,D_D[LOC],$A41)/$E41,0))</f>
        <v>0.16816816816816818</v>
      </c>
      <c r="K41" s="102">
        <f ca="1">IF(ISNA($A41),"",IFERROR(SUMIFS(D_D[AWD],D_D[MT],5,D_D[CAT],SMS, D_D[EP],499,D_D[LOC],$A41)/$E41,0))</f>
        <v>9.6096096096096095E-2</v>
      </c>
      <c r="L41" s="102">
        <f ca="1">IF(ISNA($A41),"",IFERROR(SUMIFS(D_D[AUT],D_D[MT],5,D_D[CAT],SMS, D_D[EP],499,D_D[LOC],$A41)/$E41,0))</f>
        <v>4.5045045045045043E-2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1104</v>
      </c>
      <c r="F42" s="100">
        <f ca="1">IF(ISNA($A42),"",IFERROR(SUMIFS(D_D[BL],D_D[MT],5,D_D[CAT],SMS, D_D[EP],499,D_D[LOC],$A42),0))</f>
        <v>274</v>
      </c>
      <c r="G42" s="102">
        <f t="shared" ca="1" si="8"/>
        <v>0.24818840579710144</v>
      </c>
      <c r="H42" s="102">
        <f ca="1">IF(ISNA($A42),"",IFERROR(SUMIFS(D_D[DEV],D_D[MT],5,D_D[CAT],SMS, D_D[EP],499,D_D[LOC],$A42)/$E42,0))</f>
        <v>0</v>
      </c>
      <c r="I42" s="102">
        <f ca="1">IF(ISNA($A42),"",IFERROR(SUMIFS(D_D[EVD],D_D[MT],5,D_D[CAT],SMS, D_D[EP],499,D_D[LOC],$A42)/$E42,0))</f>
        <v>0.89130434782608692</v>
      </c>
      <c r="J42" s="102">
        <f ca="1">IF(ISNA($A42),"",IFERROR(SUMIFS(D_D[DEC],D_D[MT],5,D_D[CAT],SMS, D_D[EP],499,D_D[LOC],$A42)/$E42,0))</f>
        <v>0.10778985507246377</v>
      </c>
      <c r="K42" s="102">
        <f ca="1">IF(ISNA($A42),"",IFERROR(SUMIFS(D_D[AWD],D_D[MT],5,D_D[CAT],SMS, D_D[EP],499,D_D[LOC],$A42)/$E42,0))</f>
        <v>9.0579710144927537E-4</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4849</v>
      </c>
      <c r="F43" s="100">
        <f ca="1">IF(ISNA($A43),"",IFERROR(SUMIFS(D_D[BL],D_D[MT],5,D_D[CAT],SMS, D_D[EP],499,D_D[LOC],$A43),0))</f>
        <v>1456</v>
      </c>
      <c r="G43" s="102">
        <f t="shared" ca="1" si="8"/>
        <v>0.30026809651474529</v>
      </c>
      <c r="H43" s="102">
        <f ca="1">IF(ISNA($A43),"",IFERROR(SUMIFS(D_D[DEV],D_D[MT],5,D_D[CAT],SMS, D_D[EP],499,D_D[LOC],$A43)/$E43,0))</f>
        <v>3.8358424417405654E-2</v>
      </c>
      <c r="I43" s="102">
        <f ca="1">IF(ISNA($A43),"",IFERROR(SUMIFS(D_D[EVD],D_D[MT],5,D_D[CAT],SMS, D_D[EP],499,D_D[LOC],$A43)/$E43,0))</f>
        <v>0.78469787585069084</v>
      </c>
      <c r="J43" s="102">
        <f ca="1">IF(ISNA($A43),"",IFERROR(SUMIFS(D_D[DEC],D_D[MT],5,D_D[CAT],SMS, D_D[EP],499,D_D[LOC],$A43)/$E43,0))</f>
        <v>0.1458032584037946</v>
      </c>
      <c r="K43" s="102">
        <f ca="1">IF(ISNA($A43),"",IFERROR(SUMIFS(D_D[AWD],D_D[MT],5,D_D[CAT],SMS, D_D[EP],499,D_D[LOC],$A43)/$E43,0))</f>
        <v>2.1860177356155908E-2</v>
      </c>
      <c r="L43" s="102">
        <f ca="1">IF(ISNA($A43),"",IFERROR(SUMIFS(D_D[AUT],D_D[MT],5,D_D[CAT],SMS, D_D[EP],499,D_D[LOC],$A43)/$E43,0))</f>
        <v>9.2802639719529803E-3</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150</v>
      </c>
      <c r="F44" s="100">
        <f ca="1">IF(ISNA($A44),"",IFERROR(SUMIFS(D_D[BL],D_D[MT],5,D_D[CAT],SMS, D_D[EP],499,D_D[LOC],$A44),0))</f>
        <v>44</v>
      </c>
      <c r="G44" s="102">
        <f t="shared" ca="1" si="8"/>
        <v>0.29333333333333333</v>
      </c>
      <c r="H44" s="102">
        <f ca="1">IF(ISNA($A44),"",IFERROR(SUMIFS(D_D[DEV],D_D[MT],5,D_D[CAT],SMS, D_D[EP],499,D_D[LOC],$A44)/$E44,0))</f>
        <v>0.35333333333333333</v>
      </c>
      <c r="I44" s="102">
        <f ca="1">IF(ISNA($A44),"",IFERROR(SUMIFS(D_D[EVD],D_D[MT],5,D_D[CAT],SMS, D_D[EP],499,D_D[LOC],$A44)/$E44,0))</f>
        <v>0.44</v>
      </c>
      <c r="J44" s="102">
        <f ca="1">IF(ISNA($A44),"",IFERROR(SUMIFS(D_D[DEC],D_D[MT],5,D_D[CAT],SMS, D_D[EP],499,D_D[LOC],$A44)/$E44,0))</f>
        <v>0.11333333333333333</v>
      </c>
      <c r="K44" s="102">
        <f ca="1">IF(ISNA($A44),"",IFERROR(SUMIFS(D_D[AWD],D_D[MT],5,D_D[CAT],SMS, D_D[EP],499,D_D[LOC],$A44)/$E44,0))</f>
        <v>6.6666666666666666E-2</v>
      </c>
      <c r="L44" s="102">
        <f ca="1">IF(ISNA($A44),"",IFERROR(SUMIFS(D_D[AUT],D_D[MT],5,D_D[CAT],SMS, D_D[EP],499,D_D[LOC],$A44)/$E44,0))</f>
        <v>2.6666666666666668E-2</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1312</v>
      </c>
      <c r="F45" s="100">
        <f ca="1">IF(ISNA($A45),"",IFERROR(SUMIFS(D_D[BL],D_D[MT],5,D_D[CAT],SMS, D_D[EP],499,D_D[LOC],$A45),0))</f>
        <v>494</v>
      </c>
      <c r="G45" s="102">
        <f t="shared" ca="1" si="8"/>
        <v>0.37652439024390244</v>
      </c>
      <c r="H45" s="102">
        <f ca="1">IF(ISNA($A45),"",IFERROR(SUMIFS(D_D[DEV],D_D[MT],5,D_D[CAT],SMS, D_D[EP],499,D_D[LOC],$A45)/$E45,0))</f>
        <v>9.375E-2</v>
      </c>
      <c r="I45" s="102">
        <f ca="1">IF(ISNA($A45),"",IFERROR(SUMIFS(D_D[EVD],D_D[MT],5,D_D[CAT],SMS, D_D[EP],499,D_D[LOC],$A45)/$E45,0))</f>
        <v>0.59984756097560976</v>
      </c>
      <c r="J45" s="102">
        <f ca="1">IF(ISNA($A45),"",IFERROR(SUMIFS(D_D[DEC],D_D[MT],5,D_D[CAT],SMS, D_D[EP],499,D_D[LOC],$A45)/$E45,0))</f>
        <v>0.2027439024390244</v>
      </c>
      <c r="K45" s="102">
        <f ca="1">IF(ISNA($A45),"",IFERROR(SUMIFS(D_D[AWD],D_D[MT],5,D_D[CAT],SMS, D_D[EP],499,D_D[LOC],$A45)/$E45,0))</f>
        <v>7.2408536585365849E-2</v>
      </c>
      <c r="L45" s="102">
        <f ca="1">IF(ISNA($A45),"",IFERROR(SUMIFS(D_D[AUT],D_D[MT],5,D_D[CAT],SMS, D_D[EP],499,D_D[LOC],$A45)/$E45,0))</f>
        <v>3.125E-2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3387</v>
      </c>
      <c r="F46" s="100">
        <f ca="1">IF(ISNA($A46),"",IFERROR(SUMIFS(D_D[BL],D_D[MT],5,D_D[CAT],SMS, D_D[EP],499,D_D[LOC],$A46),0))</f>
        <v>918</v>
      </c>
      <c r="G46" s="102">
        <f t="shared" ca="1" si="8"/>
        <v>0.27103631532329497</v>
      </c>
      <c r="H46" s="102">
        <f ca="1">IF(ISNA($A46),"",IFERROR(SUMIFS(D_D[DEV],D_D[MT],5,D_D[CAT],SMS, D_D[EP],499,D_D[LOC],$A46)/$E46,0))</f>
        <v>2.9524653085326248E-3</v>
      </c>
      <c r="I46" s="102">
        <f ca="1">IF(ISNA($A46),"",IFERROR(SUMIFS(D_D[EVD],D_D[MT],5,D_D[CAT],SMS, D_D[EP],499,D_D[LOC],$A46)/$E46,0))</f>
        <v>0.87156775907883077</v>
      </c>
      <c r="J46" s="102">
        <f ca="1">IF(ISNA($A46),"",IFERROR(SUMIFS(D_D[DEC],D_D[MT],5,D_D[CAT],SMS, D_D[EP],499,D_D[LOC],$A46)/$E46,0))</f>
        <v>0.12518452908178329</v>
      </c>
      <c r="K46" s="102">
        <f ca="1">IF(ISNA($A46),"",IFERROR(SUMIFS(D_D[AWD],D_D[MT],5,D_D[CAT],SMS, D_D[EP],499,D_D[LOC],$A46)/$E46,0))</f>
        <v>2.9524653085326248E-4</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9247</v>
      </c>
      <c r="F47" s="100">
        <f ca="1">IF(ISNA($A47),"",IFERROR(SUMIFS(D_D[BL],D_D[MT],5,D_D[CAT],SMS, D_D[EP],499,D_D[LOC],$A47),0))</f>
        <v>2472</v>
      </c>
      <c r="G47" s="102">
        <f t="shared" ca="1" si="8"/>
        <v>0.26732994484697742</v>
      </c>
      <c r="H47" s="102">
        <f ca="1">IF(ISNA($A47),"",IFERROR(SUMIFS(D_D[DEV],D_D[MT],5,D_D[CAT],SMS, D_D[EP],499,D_D[LOC],$A47)/$E47,0))</f>
        <v>5.3963447604628526E-2</v>
      </c>
      <c r="I47" s="102">
        <f ca="1">IF(ISNA($A47),"",IFERROR(SUMIFS(D_D[EVD],D_D[MT],5,D_D[CAT],SMS, D_D[EP],499,D_D[LOC],$A47)/$E47,0))</f>
        <v>0.77927976641072783</v>
      </c>
      <c r="J47" s="102">
        <f ca="1">IF(ISNA($A47),"",IFERROR(SUMIFS(D_D[DEC],D_D[MT],5,D_D[CAT],SMS, D_D[EP],499,D_D[LOC],$A47)/$E47,0))</f>
        <v>0.14036984968097763</v>
      </c>
      <c r="K47" s="102">
        <f ca="1">IF(ISNA($A47),"",IFERROR(SUMIFS(D_D[AWD],D_D[MT],5,D_D[CAT],SMS, D_D[EP],499,D_D[LOC],$A47)/$E47,0))</f>
        <v>1.9357629501459934E-2</v>
      </c>
      <c r="L47" s="102">
        <f ca="1">IF(ISNA($A47),"",IFERROR(SUMIFS(D_D[AUT],D_D[MT],5,D_D[CAT],SMS, D_D[EP],499,D_D[LOC],$A47)/$E47,0))</f>
        <v>7.0293068022061209E-3</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382</v>
      </c>
      <c r="F48" s="100">
        <f ca="1">IF(ISNA($A48),"",IFERROR(SUMIFS(D_D[BL],D_D[MT],5,D_D[CAT],SMS, D_D[EP],499,D_D[LOC],$A48),0))</f>
        <v>159</v>
      </c>
      <c r="G48" s="102">
        <f t="shared" ca="1" si="8"/>
        <v>0.41623036649214662</v>
      </c>
      <c r="H48" s="102">
        <f ca="1">IF(ISNA($A48),"",IFERROR(SUMIFS(D_D[DEV],D_D[MT],5,D_D[CAT],SMS, D_D[EP],499,D_D[LOC],$A48)/$E48,0))</f>
        <v>0.193717277486911</v>
      </c>
      <c r="I48" s="102">
        <f ca="1">IF(ISNA($A48),"",IFERROR(SUMIFS(D_D[EVD],D_D[MT],5,D_D[CAT],SMS, D_D[EP],499,D_D[LOC],$A48)/$E48,0))</f>
        <v>0.5706806282722513</v>
      </c>
      <c r="J48" s="102">
        <f ca="1">IF(ISNA($A48),"",IFERROR(SUMIFS(D_D[DEC],D_D[MT],5,D_D[CAT],SMS, D_D[EP],499,D_D[LOC],$A48)/$E48,0))</f>
        <v>0.21204188481675393</v>
      </c>
      <c r="K48" s="102">
        <f ca="1">IF(ISNA($A48),"",IFERROR(SUMIFS(D_D[AWD],D_D[MT],5,D_D[CAT],SMS, D_D[EP],499,D_D[LOC],$A48)/$E48,0))</f>
        <v>7.8534031413612562E-3</v>
      </c>
      <c r="L48" s="102">
        <f ca="1">IF(ISNA($A48),"",IFERROR(SUMIFS(D_D[AUT],D_D[MT],5,D_D[CAT],SMS, D_D[EP],499,D_D[LOC],$A48)/$E48,0))</f>
        <v>1.5706806282722512E-2</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442</v>
      </c>
      <c r="F49" s="100">
        <f ca="1">IF(ISNA($A49),"",IFERROR(SUMIFS(D_D[BL],D_D[MT],5,D_D[CAT],SMS, D_D[EP],499,D_D[LOC],$A49),0))</f>
        <v>150</v>
      </c>
      <c r="G49" s="102">
        <f t="shared" ref="G49:G59" ca="1" si="11">IF(ISNA($A49),"",IFERROR(F49/E49,0))</f>
        <v>0.33936651583710409</v>
      </c>
      <c r="H49" s="102">
        <f ca="1">IF(ISNA($A49),"",IFERROR(SUMIFS(D_D[DEV],D_D[MT],5,D_D[CAT],SMS, D_D[EP],499,D_D[LOC],$A49)/$E49,0))</f>
        <v>0.26923076923076922</v>
      </c>
      <c r="I49" s="102">
        <f ca="1">IF(ISNA($A49),"",IFERROR(SUMIFS(D_D[EVD],D_D[MT],5,D_D[CAT],SMS, D_D[EP],499,D_D[LOC],$A49)/$E49,0))</f>
        <v>0.5339366515837104</v>
      </c>
      <c r="J49" s="102">
        <f ca="1">IF(ISNA($A49),"",IFERROR(SUMIFS(D_D[DEC],D_D[MT],5,D_D[CAT],SMS, D_D[EP],499,D_D[LOC],$A49)/$E49,0))</f>
        <v>0.1425339366515837</v>
      </c>
      <c r="K49" s="102">
        <f ca="1">IF(ISNA($A49),"",IFERROR(SUMIFS(D_D[AWD],D_D[MT],5,D_D[CAT],SMS, D_D[EP],499,D_D[LOC],$A49)/$E49,0))</f>
        <v>3.8461538461538464E-2</v>
      </c>
      <c r="L49" s="102">
        <f ca="1">IF(ISNA($A49),"",IFERROR(SUMIFS(D_D[AUT],D_D[MT],5,D_D[CAT],SMS, D_D[EP],499,D_D[LOC],$A49)/$E49,0))</f>
        <v>1.5837104072398189E-2</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1972</v>
      </c>
      <c r="F50" s="100">
        <f ca="1">IF(ISNA($A50),"",IFERROR(SUMIFS(D_D[BL],D_D[MT],5,D_D[CAT],SMS, D_D[EP],499,D_D[LOC],$A50),0))</f>
        <v>565</v>
      </c>
      <c r="G50" s="102">
        <f t="shared" ca="1" si="11"/>
        <v>0.2865111561866126</v>
      </c>
      <c r="H50" s="102">
        <f ca="1">IF(ISNA($A50),"",IFERROR(SUMIFS(D_D[DEV],D_D[MT],5,D_D[CAT],SMS, D_D[EP],499,D_D[LOC],$A50)/$E50,0))</f>
        <v>0.1526369168356998</v>
      </c>
      <c r="I50" s="102">
        <f ca="1">IF(ISNA($A50),"",IFERROR(SUMIFS(D_D[EVD],D_D[MT],5,D_D[CAT],SMS, D_D[EP],499,D_D[LOC],$A50)/$E50,0))</f>
        <v>0.55983772819472621</v>
      </c>
      <c r="J50" s="102">
        <f ca="1">IF(ISNA($A50),"",IFERROR(SUMIFS(D_D[DEC],D_D[MT],5,D_D[CAT],SMS, D_D[EP],499,D_D[LOC],$A50)/$E50,0))</f>
        <v>0.18154158215010141</v>
      </c>
      <c r="K50" s="102">
        <f ca="1">IF(ISNA($A50),"",IFERROR(SUMIFS(D_D[AWD],D_D[MT],5,D_D[CAT],SMS, D_D[EP],499,D_D[LOC],$A50)/$E50,0))</f>
        <v>7.9614604462474647E-2</v>
      </c>
      <c r="L50" s="102">
        <f ca="1">IF(ISNA($A50),"",IFERROR(SUMIFS(D_D[AUT],D_D[MT],5,D_D[CAT],SMS, D_D[EP],499,D_D[LOC],$A50)/$E50,0))</f>
        <v>2.6369168356997971E-2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6451</v>
      </c>
      <c r="F51" s="100">
        <f ca="1">IF(ISNA($A51),"",IFERROR(SUMIFS(D_D[BL],D_D[MT],5,D_D[CAT],SMS, D_D[EP],499,D_D[LOC],$A51),0))</f>
        <v>1598</v>
      </c>
      <c r="G51" s="102">
        <f t="shared" ca="1" si="11"/>
        <v>0.24771353278561464</v>
      </c>
      <c r="H51" s="102">
        <f ca="1">IF(ISNA($A51),"",IFERROR(SUMIFS(D_D[DEV],D_D[MT],5,D_D[CAT],SMS, D_D[EP],499,D_D[LOC],$A51)/$E51,0))</f>
        <v>7.7507363199503956E-4</v>
      </c>
      <c r="I51" s="102">
        <f ca="1">IF(ISNA($A51),"",IFERROR(SUMIFS(D_D[EVD],D_D[MT],5,D_D[CAT],SMS, D_D[EP],499,D_D[LOC],$A51)/$E51,0))</f>
        <v>0.87552317470159668</v>
      </c>
      <c r="J51" s="102">
        <f ca="1">IF(ISNA($A51),"",IFERROR(SUMIFS(D_D[DEC],D_D[MT],5,D_D[CAT],SMS, D_D[EP],499,D_D[LOC],$A51)/$E51,0))</f>
        <v>0.12339172221361029</v>
      </c>
      <c r="K51" s="102">
        <f ca="1">IF(ISNA($A51),"",IFERROR(SUMIFS(D_D[AWD],D_D[MT],5,D_D[CAT],SMS, D_D[EP],499,D_D[LOC],$A51)/$E51,0))</f>
        <v>3.1002945279801579E-4</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18605</v>
      </c>
      <c r="F52" s="100">
        <f ca="1">IF(ISNA($A52),"",IFERROR(SUMIFS(D_D[BL],D_D[MT],5,D_D[CAT],SMS, D_D[EP],499,D_D[LOC],$A52),0))</f>
        <v>5105</v>
      </c>
      <c r="G52" s="102">
        <f t="shared" ca="1" si="11"/>
        <v>0.27438860521365227</v>
      </c>
      <c r="H52" s="102">
        <f ca="1">IF(ISNA($A52),"",IFERROR(SUMIFS(D_D[DEV],D_D[MT],5,D_D[CAT],SMS, D_D[EP],499,D_D[LOC],$A52)/$E52,0))</f>
        <v>6.1488847084117171E-2</v>
      </c>
      <c r="I52" s="102">
        <f ca="1">IF(ISNA($A52),"",IFERROR(SUMIFS(D_D[EVD],D_D[MT],5,D_D[CAT],SMS, D_D[EP],499,D_D[LOC],$A52)/$E52,0))</f>
        <v>0.74227358237033059</v>
      </c>
      <c r="J52" s="102">
        <f ca="1">IF(ISNA($A52),"",IFERROR(SUMIFS(D_D[DEC],D_D[MT],5,D_D[CAT],SMS, D_D[EP],499,D_D[LOC],$A52)/$E52,0))</f>
        <v>0.15898951894651975</v>
      </c>
      <c r="K52" s="102">
        <f ca="1">IF(ISNA($A52),"",IFERROR(SUMIFS(D_D[AWD],D_D[MT],5,D_D[CAT],SMS, D_D[EP],499,D_D[LOC],$A52)/$E52,0))</f>
        <v>2.7358237033055632E-2</v>
      </c>
      <c r="L52" s="102">
        <f ca="1">IF(ISNA($A52),"",IFERROR(SUMIFS(D_D[AUT],D_D[MT],5,D_D[CAT],SMS, D_D[EP],499,D_D[LOC],$A52)/$E52,0))</f>
        <v>9.8898145659768871E-3</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1843</v>
      </c>
      <c r="F53" s="100">
        <f ca="1">IF(ISNA($A53),"",IFERROR(SUMIFS(D_D[BL],D_D[MT],5,D_D[CAT],SMS, D_D[EP],499,D_D[LOC],$A53),0))</f>
        <v>911</v>
      </c>
      <c r="G53" s="102">
        <f t="shared" ca="1" si="11"/>
        <v>0.49430276722734673</v>
      </c>
      <c r="H53" s="102">
        <f ca="1">IF(ISNA($A53),"",IFERROR(SUMIFS(D_D[DEV],D_D[MT],5,D_D[CAT],SMS, D_D[EP],499,D_D[LOC],$A53)/$E53,0))</f>
        <v>0.22951709169831797</v>
      </c>
      <c r="I53" s="102">
        <f ca="1">IF(ISNA($A53),"",IFERROR(SUMIFS(D_D[EVD],D_D[MT],5,D_D[CAT],SMS, D_D[EP],499,D_D[LOC],$A53)/$E53,0))</f>
        <v>0.47097124253933803</v>
      </c>
      <c r="J53" s="102">
        <f ca="1">IF(ISNA($A53),"",IFERROR(SUMIFS(D_D[DEC],D_D[MT],5,D_D[CAT],SMS, D_D[EP],499,D_D[LOC],$A53)/$E53,0))</f>
        <v>0.17959848073792728</v>
      </c>
      <c r="K53" s="102">
        <f ca="1">IF(ISNA($A53),"",IFERROR(SUMIFS(D_D[AWD],D_D[MT],5,D_D[CAT],SMS, D_D[EP],499,D_D[LOC],$A53)/$E53,0))</f>
        <v>9.4411285946825824E-2</v>
      </c>
      <c r="L53" s="102">
        <f ca="1">IF(ISNA($A53),"",IFERROR(SUMIFS(D_D[AUT],D_D[MT],5,D_D[CAT],SMS, D_D[EP],499,D_D[LOC],$A53)/$E53,0))</f>
        <v>2.5501899077590883E-2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4106</v>
      </c>
      <c r="F54" s="100">
        <f ca="1">IF(ISNA($A54),"",IFERROR(SUMIFS(D_D[BL],D_D[MT],5,D_D[CAT],SMS, D_D[EP],499,D_D[LOC],$A54),0))</f>
        <v>1081</v>
      </c>
      <c r="G54" s="102">
        <f t="shared" ca="1" si="11"/>
        <v>0.26327325864588408</v>
      </c>
      <c r="H54" s="102">
        <f ca="1">IF(ISNA($A54),"",IFERROR(SUMIFS(D_D[DEV],D_D[MT],5,D_D[CAT],SMS, D_D[EP],499,D_D[LOC],$A54)/$E54,0))</f>
        <v>0.17194349732099368</v>
      </c>
      <c r="I54" s="102">
        <f ca="1">IF(ISNA($A54),"",IFERROR(SUMIFS(D_D[EVD],D_D[MT],5,D_D[CAT],SMS, D_D[EP],499,D_D[LOC],$A54)/$E54,0))</f>
        <v>0.51461276181198246</v>
      </c>
      <c r="J54" s="102">
        <f ca="1">IF(ISNA($A54),"",IFERROR(SUMIFS(D_D[DEC],D_D[MT],5,D_D[CAT],SMS, D_D[EP],499,D_D[LOC],$A54)/$E54,0))</f>
        <v>0.19946419873356064</v>
      </c>
      <c r="K54" s="102">
        <f ca="1">IF(ISNA($A54),"",IFERROR(SUMIFS(D_D[AWD],D_D[MT],5,D_D[CAT],SMS, D_D[EP],499,D_D[LOC],$A54)/$E54,0))</f>
        <v>8.0613735996103261E-2</v>
      </c>
      <c r="L54" s="102">
        <f ca="1">IF(ISNA($A54),"",IFERROR(SUMIFS(D_D[AUT],D_D[MT],5,D_D[CAT],SMS, D_D[EP],499,D_D[LOC],$A54)/$E54,0))</f>
        <v>3.3365806137359962E-2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12656</v>
      </c>
      <c r="F55" s="100">
        <f ca="1">IF(ISNA($A55),"",IFERROR(SUMIFS(D_D[BL],D_D[MT],5,D_D[CAT],SMS, D_D[EP],499,D_D[LOC],$A55),0))</f>
        <v>3113</v>
      </c>
      <c r="G55" s="102">
        <f t="shared" ca="1" si="11"/>
        <v>0.24597029077117571</v>
      </c>
      <c r="H55" s="102">
        <f ca="1">IF(ISNA($A55),"",IFERROR(SUMIFS(D_D[DEV],D_D[MT],5,D_D[CAT],SMS, D_D[EP],499,D_D[LOC],$A55)/$E55,0))</f>
        <v>1.1852085967130215E-3</v>
      </c>
      <c r="I55" s="102">
        <f ca="1">IF(ISNA($A55),"",IFERROR(SUMIFS(D_D[EVD],D_D[MT],5,D_D[CAT],SMS, D_D[EP],499,D_D[LOC],$A55)/$E55,0))</f>
        <v>0.85564159292035402</v>
      </c>
      <c r="J55" s="102">
        <f ca="1">IF(ISNA($A55),"",IFERROR(SUMIFS(D_D[DEC],D_D[MT],5,D_D[CAT],SMS, D_D[EP],499,D_D[LOC],$A55)/$E55,0))</f>
        <v>0.14285714285714285</v>
      </c>
      <c r="K55" s="102">
        <f ca="1">IF(ISNA($A55),"",IFERROR(SUMIFS(D_D[AWD],D_D[MT],5,D_D[CAT],SMS, D_D[EP],499,D_D[LOC],$A55)/$E55,0))</f>
        <v>3.1605562579013909E-4</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10896</v>
      </c>
      <c r="F56" s="100">
        <f ca="1">IF(ISNA($A56),"",IFERROR(SUMIFS(D_D[BL],D_D[MT],5,D_D[CAT],SMS, D_D[EP],499,D_D[LOC],$A56),0))</f>
        <v>3371</v>
      </c>
      <c r="G56" s="102">
        <f t="shared" ca="1" si="11"/>
        <v>0.30937958883994127</v>
      </c>
      <c r="H56" s="102">
        <f ca="1">IF(ISNA($A56),"",IFERROR(SUMIFS(D_D[DEV],D_D[MT],5,D_D[CAT],SMS, D_D[EP],499,D_D[LOC],$A56)/$E56,0))</f>
        <v>5.2404552129221731E-2</v>
      </c>
      <c r="I56" s="102">
        <f ca="1">IF(ISNA($A56),"",IFERROR(SUMIFS(D_D[EVD],D_D[MT],5,D_D[CAT],SMS, D_D[EP],499,D_D[LOC],$A56)/$E56,0))</f>
        <v>0.77285242290748901</v>
      </c>
      <c r="J56" s="102">
        <f ca="1">IF(ISNA($A56),"",IFERROR(SUMIFS(D_D[DEC],D_D[MT],5,D_D[CAT],SMS, D_D[EP],499,D_D[LOC],$A56)/$E56,0))</f>
        <v>0.14381424375917767</v>
      </c>
      <c r="K56" s="102">
        <f ca="1">IF(ISNA($A56),"",IFERROR(SUMIFS(D_D[AWD],D_D[MT],5,D_D[CAT],SMS, D_D[EP],499,D_D[LOC],$A56)/$E56,0))</f>
        <v>2.1475770925110133E-2</v>
      </c>
      <c r="L56" s="102">
        <f ca="1">IF(ISNA($A56),"",IFERROR(SUMIFS(D_D[AUT],D_D[MT],5,D_D[CAT],SMS, D_D[EP],499,D_D[LOC],$A56)/$E56,0))</f>
        <v>9.453010279001469E-3</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784</v>
      </c>
      <c r="F57" s="100">
        <f ca="1">IF(ISNA($A57),"",IFERROR(SUMIFS(D_D[BL],D_D[MT],5,D_D[CAT],SMS, D_D[EP],499,D_D[LOC],$A57),0))</f>
        <v>407</v>
      </c>
      <c r="G57" s="102">
        <f t="shared" ca="1" si="11"/>
        <v>0.51913265306122447</v>
      </c>
      <c r="H57" s="102">
        <f ca="1">IF(ISNA($A57),"",IFERROR(SUMIFS(D_D[DEV],D_D[MT],5,D_D[CAT],SMS, D_D[EP],499,D_D[LOC],$A57)/$E57,0))</f>
        <v>0.13647959183673469</v>
      </c>
      <c r="I57" s="102">
        <f ca="1">IF(ISNA($A57),"",IFERROR(SUMIFS(D_D[EVD],D_D[MT],5,D_D[CAT],SMS, D_D[EP],499,D_D[LOC],$A57)/$E57,0))</f>
        <v>0.54336734693877553</v>
      </c>
      <c r="J57" s="102">
        <f ca="1">IF(ISNA($A57),"",IFERROR(SUMIFS(D_D[DEC],D_D[MT],5,D_D[CAT],SMS, D_D[EP],499,D_D[LOC],$A57)/$E57,0))</f>
        <v>0.20408163265306123</v>
      </c>
      <c r="K57" s="102">
        <f ca="1">IF(ISNA($A57),"",IFERROR(SUMIFS(D_D[AWD],D_D[MT],5,D_D[CAT],SMS, D_D[EP],499,D_D[LOC],$A57)/$E57,0))</f>
        <v>8.1632653061224483E-2</v>
      </c>
      <c r="L57" s="102">
        <f ca="1">IF(ISNA($A57),"",IFERROR(SUMIFS(D_D[AUT],D_D[MT],5,D_D[CAT],SMS, D_D[EP],499,D_D[LOC],$A57)/$E57,0))</f>
        <v>3.4438775510204078E-2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78</v>
      </c>
      <c r="F58" s="100">
        <f ca="1">IF(ISNA($A58),"",IFERROR(SUMIFS(D_D[BL],D_D[MT],5,D_D[CAT],SMS, D_D[EP],499,D_D[LOC],$A58),0))</f>
        <v>24</v>
      </c>
      <c r="G58" s="102">
        <f t="shared" ca="1" si="11"/>
        <v>0.30769230769230771</v>
      </c>
      <c r="H58" s="102">
        <f ca="1">IF(ISNA($A58),"",IFERROR(SUMIFS(D_D[DEV],D_D[MT],5,D_D[CAT],SMS, D_D[EP],499,D_D[LOC],$A58)/$E58,0))</f>
        <v>0.23076923076923078</v>
      </c>
      <c r="I58" s="102">
        <f ca="1">IF(ISNA($A58),"",IFERROR(SUMIFS(D_D[EVD],D_D[MT],5,D_D[CAT],SMS, D_D[EP],499,D_D[LOC],$A58)/$E58,0))</f>
        <v>0.5641025641025641</v>
      </c>
      <c r="J58" s="102">
        <f ca="1">IF(ISNA($A58),"",IFERROR(SUMIFS(D_D[DEC],D_D[MT],5,D_D[CAT],SMS, D_D[EP],499,D_D[LOC],$A58)/$E58,0))</f>
        <v>0.15384615384615385</v>
      </c>
      <c r="K58" s="102">
        <f ca="1">IF(ISNA($A58),"",IFERROR(SUMIFS(D_D[AWD],D_D[MT],5,D_D[CAT],SMS, D_D[EP],499,D_D[LOC],$A58)/$E58,0))</f>
        <v>3.8461538461538464E-2</v>
      </c>
      <c r="L58" s="102">
        <f ca="1">IF(ISNA($A58),"",IFERROR(SUMIFS(D_D[AUT],D_D[MT],5,D_D[CAT],SMS, D_D[EP],499,D_D[LOC],$A58)/$E58,0))</f>
        <v>1.282051282051282E-2</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2460</v>
      </c>
      <c r="F59" s="100">
        <f ca="1">IF(ISNA($A59),"",IFERROR(SUMIFS(D_D[BL],D_D[MT],5,D_D[CAT],SMS, D_D[EP],499,D_D[LOC],$A59),0))</f>
        <v>801</v>
      </c>
      <c r="G59" s="102">
        <f t="shared" ca="1" si="11"/>
        <v>0.32560975609756099</v>
      </c>
      <c r="H59" s="102">
        <f ca="1">IF(ISNA($A59),"",IFERROR(SUMIFS(D_D[DEV],D_D[MT],5,D_D[CAT],SMS, D_D[EP],499,D_D[LOC],$A59)/$E59,0))</f>
        <v>0.141869918699187</v>
      </c>
      <c r="I59" s="102">
        <f ca="1">IF(ISNA($A59),"",IFERROR(SUMIFS(D_D[EVD],D_D[MT],5,D_D[CAT],SMS, D_D[EP],499,D_D[LOC],$A59)/$E59,0))</f>
        <v>0.59227642276422765</v>
      </c>
      <c r="J59" s="102">
        <f ca="1">IF(ISNA($A59),"",IFERROR(SUMIFS(D_D[DEC],D_D[MT],5,D_D[CAT],SMS, D_D[EP],499,D_D[LOC],$A59)/$E59,0))</f>
        <v>0.16991869918699187</v>
      </c>
      <c r="K59" s="102">
        <f ca="1">IF(ISNA($A59),"",IFERROR(SUMIFS(D_D[AWD],D_D[MT],5,D_D[CAT],SMS, D_D[EP],499,D_D[LOC],$A59)/$E59,0))</f>
        <v>6.5447154471544713E-2</v>
      </c>
      <c r="L59" s="102">
        <f ca="1">IF(ISNA($A59),"",IFERROR(SUMIFS(D_D[AUT],D_D[MT],5,D_D[CAT],SMS, D_D[EP],499,D_D[LOC],$A59)/$E59,0))</f>
        <v>3.048780487804878E-2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7574</v>
      </c>
      <c r="F60" s="100">
        <f ca="1">IF(ISNA($A60),"",IFERROR(SUMIFS(D_D[BL],D_D[MT],5,D_D[CAT],SMS, D_D[EP],499,D_D[LOC],$A60),0))</f>
        <v>2139</v>
      </c>
      <c r="G60" s="102">
        <f t="shared" ref="G60:G72" ca="1" si="13">IF(ISNA($A60),"",IFERROR(F60/E60,0))</f>
        <v>0.28241351993662528</v>
      </c>
      <c r="H60" s="102">
        <f ca="1">IF(ISNA($A60),"",IFERROR(SUMIFS(D_D[DEV],D_D[MT],5,D_D[CAT],SMS, D_D[EP],499,D_D[LOC],$A60)/$E60,0))</f>
        <v>1.2806971217322419E-2</v>
      </c>
      <c r="I60" s="102">
        <f ca="1">IF(ISNA($A60),"",IFERROR(SUMIFS(D_D[EVD],D_D[MT],5,D_D[CAT],SMS, D_D[EP],499,D_D[LOC],$A60)/$E60,0))</f>
        <v>0.85740691840507</v>
      </c>
      <c r="J60" s="102">
        <f ca="1">IF(ISNA($A60),"",IFERROR(SUMIFS(D_D[DEC],D_D[MT],5,D_D[CAT],SMS, D_D[EP],499,D_D[LOC],$A60)/$E60,0))</f>
        <v>0.12899392659096912</v>
      </c>
      <c r="K60" s="102">
        <f ca="1">IF(ISNA($A60),"",IFERROR(SUMIFS(D_D[AWD],D_D[MT],5,D_D[CAT],SMS, D_D[EP],499,D_D[LOC],$A60)/$E60,0))</f>
        <v>7.9218378663850012E-4</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1106</v>
      </c>
      <c r="F61" s="100">
        <f ca="1">IF(ISNA($A61),"",IFERROR(SUMIFS(D_D[BL],D_D[MT],5,D_D[CAT],SMS, D_D[EP],499,D_D[LOC],$A61),0))</f>
        <v>278</v>
      </c>
      <c r="G61" s="102">
        <f t="shared" ca="1" si="13"/>
        <v>0.25135623869801083</v>
      </c>
      <c r="H61" s="102">
        <f ca="1">IF(ISNA($A61),"",IFERROR(SUMIFS(D_D[DEV],D_D[MT],5,D_D[CAT],SMS, D_D[EP],499,D_D[LOC],$A61)/$E61,0))</f>
        <v>4.4303797468354431E-2</v>
      </c>
      <c r="I61" s="102">
        <f ca="1">IF(ISNA($A61),"",IFERROR(SUMIFS(D_D[EVD],D_D[MT],5,D_D[CAT],SMS, D_D[EP],499,D_D[LOC],$A61)/$E61,0))</f>
        <v>0.77215189873417722</v>
      </c>
      <c r="J61" s="102">
        <f ca="1">IF(ISNA($A61),"",IFERROR(SUMIFS(D_D[DEC],D_D[MT],5,D_D[CAT],SMS, D_D[EP],499,D_D[LOC],$A61)/$E61,0))</f>
        <v>0.15370705244122965</v>
      </c>
      <c r="K61" s="102">
        <f ca="1">IF(ISNA($A61),"",IFERROR(SUMIFS(D_D[AWD],D_D[MT],5,D_D[CAT],SMS, D_D[EP],499,D_D[LOC],$A61)/$E61,0))</f>
        <v>1.9891500904159132E-2</v>
      </c>
      <c r="L61" s="102">
        <f ca="1">IF(ISNA($A61),"",IFERROR(SUMIFS(D_D[AUT],D_D[MT],5,D_D[CAT],SMS, D_D[EP],499,D_D[LOC],$A61)/$E61,0))</f>
        <v>9.9457504520795662E-3</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196</v>
      </c>
      <c r="F62" s="100">
        <f ca="1">IF(ISNA($A62),"",IFERROR(SUMIFS(D_D[BL],D_D[MT],5,D_D[CAT],SMS, D_D[EP],499,D_D[LOC],$A62),0))</f>
        <v>67</v>
      </c>
      <c r="G62" s="102">
        <f t="shared" ca="1" si="13"/>
        <v>0.34183673469387754</v>
      </c>
      <c r="H62" s="102">
        <f ca="1">IF(ISNA($A62),"",IFERROR(SUMIFS(D_D[DEV],D_D[MT],5,D_D[CAT],SMS, D_D[EP],499,D_D[LOC],$A62)/$E62,0))</f>
        <v>0.21938775510204081</v>
      </c>
      <c r="I62" s="102">
        <f ca="1">IF(ISNA($A62),"",IFERROR(SUMIFS(D_D[EVD],D_D[MT],5,D_D[CAT],SMS, D_D[EP],499,D_D[LOC],$A62)/$E62,0))</f>
        <v>0.52551020408163263</v>
      </c>
      <c r="J62" s="102">
        <f ca="1">IF(ISNA($A62),"",IFERROR(SUMIFS(D_D[DEC],D_D[MT],5,D_D[CAT],SMS, D_D[EP],499,D_D[LOC],$A62)/$E62,0))</f>
        <v>0.19897959183673469</v>
      </c>
      <c r="K62" s="102">
        <f ca="1">IF(ISNA($A62),"",IFERROR(SUMIFS(D_D[AWD],D_D[MT],5,D_D[CAT],SMS, D_D[EP],499,D_D[LOC],$A62)/$E62,0))</f>
        <v>3.5714285714285712E-2</v>
      </c>
      <c r="L62" s="102">
        <f ca="1">IF(ISNA($A62),"",IFERROR(SUMIFS(D_D[AUT],D_D[MT],5,D_D[CAT],SMS, D_D[EP],499,D_D[LOC],$A62)/$E62,0))</f>
        <v>2.0408163265306121E-2</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96</v>
      </c>
      <c r="F63" s="100">
        <f ca="1">IF(ISNA($A63),"",IFERROR(SUMIFS(D_D[BL],D_D[MT],5,D_D[CAT],SMS, D_D[EP],499,D_D[LOC],$A63),0))</f>
        <v>17</v>
      </c>
      <c r="G63" s="102">
        <f t="shared" ca="1" si="13"/>
        <v>0.17708333333333334</v>
      </c>
      <c r="H63" s="102">
        <f ca="1">IF(ISNA($A63),"",IFERROR(SUMIFS(D_D[DEV],D_D[MT],5,D_D[CAT],SMS, D_D[EP],499,D_D[LOC],$A63)/$E63,0))</f>
        <v>6.25E-2</v>
      </c>
      <c r="I63" s="102">
        <f ca="1">IF(ISNA($A63),"",IFERROR(SUMIFS(D_D[EVD],D_D[MT],5,D_D[CAT],SMS, D_D[EP],499,D_D[LOC],$A63)/$E63,0))</f>
        <v>0.42708333333333331</v>
      </c>
      <c r="J63" s="102">
        <f ca="1">IF(ISNA($A63),"",IFERROR(SUMIFS(D_D[DEC],D_D[MT],5,D_D[CAT],SMS, D_D[EP],499,D_D[LOC],$A63)/$E63,0))</f>
        <v>0.28125</v>
      </c>
      <c r="K63" s="102">
        <f ca="1">IF(ISNA($A63),"",IFERROR(SUMIFS(D_D[AWD],D_D[MT],5,D_D[CAT],SMS, D_D[EP],499,D_D[LOC],$A63)/$E63,0))</f>
        <v>0.15625</v>
      </c>
      <c r="L63" s="102">
        <f ca="1">IF(ISNA($A63),"",IFERROR(SUMIFS(D_D[AUT],D_D[MT],5,D_D[CAT],SMS, D_D[EP],499,D_D[LOC],$A63)/$E63,0))</f>
        <v>7.2916666666666671E-2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814</v>
      </c>
      <c r="F64" s="100">
        <f ca="1">IF(ISNA($A64),"",IFERROR(SUMIFS(D_D[BL],D_D[MT],5,D_D[CAT],SMS, D_D[EP],499,D_D[LOC],$A64),0))</f>
        <v>194</v>
      </c>
      <c r="G64" s="102">
        <f t="shared" ca="1" si="13"/>
        <v>0.23832923832923833</v>
      </c>
      <c r="H64" s="102">
        <f ca="1">IF(ISNA($A64),"",IFERROR(SUMIFS(D_D[DEV],D_D[MT],5,D_D[CAT],SMS, D_D[EP],499,D_D[LOC],$A64)/$E64,0))</f>
        <v>0</v>
      </c>
      <c r="I64" s="102">
        <f ca="1">IF(ISNA($A64),"",IFERROR(SUMIFS(D_D[EVD],D_D[MT],5,D_D[CAT],SMS, D_D[EP],499,D_D[LOC],$A64)/$E64,0))</f>
        <v>0.87223587223587229</v>
      </c>
      <c r="J64" s="102">
        <f ca="1">IF(ISNA($A64),"",IFERROR(SUMIFS(D_D[DEC],D_D[MT],5,D_D[CAT],SMS, D_D[EP],499,D_D[LOC],$A64)/$E64,0))</f>
        <v>0.12776412776412777</v>
      </c>
      <c r="K64" s="102">
        <f ca="1">IF(ISNA($A64),"",IFERROR(SUMIFS(D_D[AWD],D_D[MT],5,D_D[CAT],SMS, D_D[EP],499,D_D[LOC],$A64)/$E64,0))</f>
        <v>0</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527</v>
      </c>
      <c r="F65" s="100">
        <f ca="1">IF(ISNA($A65),"",IFERROR(SUMIFS(D_D[BL],D_D[MT],5,D_D[CAT],SMS, D_D[EP],499,D_D[LOC],$A65),0))</f>
        <v>148</v>
      </c>
      <c r="G65" s="102">
        <f t="shared" ca="1" si="13"/>
        <v>0.28083491461100568</v>
      </c>
      <c r="H65" s="102">
        <f ca="1">IF(ISNA($A65),"",IFERROR(SUMIFS(D_D[DEV],D_D[MT],5,D_D[CAT],SMS, D_D[EP],499,D_D[LOC],$A65)/$E65,0))</f>
        <v>2.4667931688804556E-2</v>
      </c>
      <c r="I65" s="102">
        <f ca="1">IF(ISNA($A65),"",IFERROR(SUMIFS(D_D[EVD],D_D[MT],5,D_D[CAT],SMS, D_D[EP],499,D_D[LOC],$A65)/$E65,0))</f>
        <v>0.80834914611005693</v>
      </c>
      <c r="J65" s="102">
        <f ca="1">IF(ISNA($A65),"",IFERROR(SUMIFS(D_D[DEC],D_D[MT],5,D_D[CAT],SMS, D_D[EP],499,D_D[LOC],$A65)/$E65,0))</f>
        <v>0.14041745730550284</v>
      </c>
      <c r="K65" s="102">
        <f ca="1">IF(ISNA($A65),"",IFERROR(SUMIFS(D_D[AWD],D_D[MT],5,D_D[CAT],SMS, D_D[EP],499,D_D[LOC],$A65)/$E65,0))</f>
        <v>1.3282732447817837E-2</v>
      </c>
      <c r="L65" s="102">
        <f ca="1">IF(ISNA($A65),"",IFERROR(SUMIFS(D_D[AUT],D_D[MT],5,D_D[CAT],SMS, D_D[EP],499,D_D[LOC],$A65)/$E65,0))</f>
        <v>1.3282732447817837E-2</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71</v>
      </c>
      <c r="F66" s="100">
        <f ca="1">IF(ISNA($A66),"",IFERROR(SUMIFS(D_D[BL],D_D[MT],5,D_D[CAT],SMS, D_D[EP],499,D_D[LOC],$A66),0))</f>
        <v>31</v>
      </c>
      <c r="G66" s="102">
        <f t="shared" ca="1" si="13"/>
        <v>0.43661971830985913</v>
      </c>
      <c r="H66" s="102">
        <f ca="1">IF(ISNA($A66),"",IFERROR(SUMIFS(D_D[DEV],D_D[MT],5,D_D[CAT],SMS, D_D[EP],499,D_D[LOC],$A66)/$E66,0))</f>
        <v>8.4507042253521125E-2</v>
      </c>
      <c r="I66" s="102">
        <f ca="1">IF(ISNA($A66),"",IFERROR(SUMIFS(D_D[EVD],D_D[MT],5,D_D[CAT],SMS, D_D[EP],499,D_D[LOC],$A66)/$E66,0))</f>
        <v>0.74647887323943662</v>
      </c>
      <c r="J66" s="102">
        <f ca="1">IF(ISNA($A66),"",IFERROR(SUMIFS(D_D[DEC],D_D[MT],5,D_D[CAT],SMS, D_D[EP],499,D_D[LOC],$A66)/$E66,0))</f>
        <v>0.11267605633802817</v>
      </c>
      <c r="K66" s="102">
        <f ca="1">IF(ISNA($A66),"",IFERROR(SUMIFS(D_D[AWD],D_D[MT],5,D_D[CAT],SMS, D_D[EP],499,D_D[LOC],$A66)/$E66,0))</f>
        <v>4.2253521126760563E-2</v>
      </c>
      <c r="L66" s="102">
        <f ca="1">IF(ISNA($A66),"",IFERROR(SUMIFS(D_D[AUT],D_D[MT],5,D_D[CAT],SMS, D_D[EP],499,D_D[LOC],$A66)/$E66,0))</f>
        <v>1.4084507042253521E-2</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87</v>
      </c>
      <c r="F67" s="100">
        <f ca="1">IF(ISNA($A67),"",IFERROR(SUMIFS(D_D[BL],D_D[MT],5,D_D[CAT],SMS, D_D[EP],499,D_D[LOC],$A67),0))</f>
        <v>26</v>
      </c>
      <c r="G67" s="102">
        <f t="shared" ca="1" si="13"/>
        <v>0.2988505747126437</v>
      </c>
      <c r="H67" s="102">
        <f ca="1">IF(ISNA($A67),"",IFERROR(SUMIFS(D_D[DEV],D_D[MT],5,D_D[CAT],SMS, D_D[EP],499,D_D[LOC],$A67)/$E67,0))</f>
        <v>8.0459770114942528E-2</v>
      </c>
      <c r="I67" s="102">
        <f ca="1">IF(ISNA($A67),"",IFERROR(SUMIFS(D_D[EVD],D_D[MT],5,D_D[CAT],SMS, D_D[EP],499,D_D[LOC],$A67)/$E67,0))</f>
        <v>0.58620689655172409</v>
      </c>
      <c r="J67" s="102">
        <f ca="1">IF(ISNA($A67),"",IFERROR(SUMIFS(D_D[DEC],D_D[MT],5,D_D[CAT],SMS, D_D[EP],499,D_D[LOC],$A67)/$E67,0))</f>
        <v>0.21839080459770116</v>
      </c>
      <c r="K67" s="102">
        <f ca="1">IF(ISNA($A67),"",IFERROR(SUMIFS(D_D[AWD],D_D[MT],5,D_D[CAT],SMS, D_D[EP],499,D_D[LOC],$A67)/$E67,0))</f>
        <v>4.5977011494252873E-2</v>
      </c>
      <c r="L67" s="102">
        <f ca="1">IF(ISNA($A67),"",IFERROR(SUMIFS(D_D[AUT],D_D[MT],5,D_D[CAT],SMS, D_D[EP],499,D_D[LOC],$A67)/$E67,0))</f>
        <v>6.8965517241379309E-2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369</v>
      </c>
      <c r="F68" s="100">
        <f ca="1">IF(ISNA($A68),"",IFERROR(SUMIFS(D_D[BL],D_D[MT],5,D_D[CAT],SMS, D_D[EP],499,D_D[LOC],$A68),0))</f>
        <v>91</v>
      </c>
      <c r="G68" s="102">
        <f t="shared" ca="1" si="13"/>
        <v>0.24661246612466126</v>
      </c>
      <c r="H68" s="102">
        <f ca="1">IF(ISNA($A68),"",IFERROR(SUMIFS(D_D[DEV],D_D[MT],5,D_D[CAT],SMS, D_D[EP],499,D_D[LOC],$A68)/$E68,0))</f>
        <v>0</v>
      </c>
      <c r="I68" s="102">
        <f ca="1">IF(ISNA($A68),"",IFERROR(SUMIFS(D_D[EVD],D_D[MT],5,D_D[CAT],SMS, D_D[EP],499,D_D[LOC],$A68)/$E68,0))</f>
        <v>0.87262872628726285</v>
      </c>
      <c r="J68" s="102">
        <f ca="1">IF(ISNA($A68),"",IFERROR(SUMIFS(D_D[DEC],D_D[MT],5,D_D[CAT],SMS, D_D[EP],499,D_D[LOC],$A68)/$E68,0))</f>
        <v>0.12737127371273713</v>
      </c>
      <c r="K68" s="102">
        <f ca="1">IF(ISNA($A68),"",IFERROR(SUMIFS(D_D[AWD],D_D[MT],5,D_D[CAT],SMS, D_D[EP],499,D_D[LOC],$A68)/$E68,0))</f>
        <v>0</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12883</v>
      </c>
      <c r="F69" s="100">
        <f ca="1">IF(ISNA($A69),"",IFERROR(SUMIFS(D_D[BL],D_D[MT],5,D_D[CAT],SMS, D_D[EP],499,D_D[LOC],$A69),0))</f>
        <v>3485</v>
      </c>
      <c r="G69" s="102">
        <f t="shared" ca="1" si="13"/>
        <v>0.27051152681828766</v>
      </c>
      <c r="H69" s="102">
        <f ca="1">IF(ISNA($A69),"",IFERROR(SUMIFS(D_D[DEV],D_D[MT],5,D_D[CAT],SMS, D_D[EP],499,D_D[LOC],$A69)/$E69,0))</f>
        <v>5.7440037258402549E-2</v>
      </c>
      <c r="I69" s="102">
        <f ca="1">IF(ISNA($A69),"",IFERROR(SUMIFS(D_D[EVD],D_D[MT],5,D_D[CAT],SMS, D_D[EP],499,D_D[LOC],$A69)/$E69,0))</f>
        <v>0.75339594814872313</v>
      </c>
      <c r="J69" s="102">
        <f ca="1">IF(ISNA($A69),"",IFERROR(SUMIFS(D_D[DEC],D_D[MT],5,D_D[CAT],SMS, D_D[EP],499,D_D[LOC],$A69)/$E69,0))</f>
        <v>0.15873631918031514</v>
      </c>
      <c r="K69" s="102">
        <f ca="1">IF(ISNA($A69),"",IFERROR(SUMIFS(D_D[AWD],D_D[MT],5,D_D[CAT],SMS, D_D[EP],499,D_D[LOC],$A69)/$E69,0))</f>
        <v>2.0259256384382519E-2</v>
      </c>
      <c r="L69" s="102">
        <f ca="1">IF(ISNA($A69),"",IFERROR(SUMIFS(D_D[AUT],D_D[MT],5,D_D[CAT],SMS, D_D[EP],499,D_D[LOC],$A69)/$E69,0))</f>
        <v>1.0168439028176667E-2</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827</v>
      </c>
      <c r="F70" s="100">
        <f ca="1">IF(ISNA($A70),"",IFERROR(SUMIFS(D_D[BL],D_D[MT],5,D_D[CAT],SMS, D_D[EP],499,D_D[LOC],$A70),0))</f>
        <v>318</v>
      </c>
      <c r="G70" s="102">
        <f t="shared" ca="1" si="13"/>
        <v>0.38452237001209189</v>
      </c>
      <c r="H70" s="102">
        <f ca="1">IF(ISNA($A70),"",IFERROR(SUMIFS(D_D[DEV],D_D[MT],5,D_D[CAT],SMS, D_D[EP],499,D_D[LOC],$A70)/$E70,0))</f>
        <v>0.31318016928657799</v>
      </c>
      <c r="I70" s="102">
        <f ca="1">IF(ISNA($A70),"",IFERROR(SUMIFS(D_D[EVD],D_D[MT],5,D_D[CAT],SMS, D_D[EP],499,D_D[LOC],$A70)/$E70,0))</f>
        <v>0.49697702539298672</v>
      </c>
      <c r="J70" s="102">
        <f ca="1">IF(ISNA($A70),"",IFERROR(SUMIFS(D_D[DEC],D_D[MT],5,D_D[CAT],SMS, D_D[EP],499,D_D[LOC],$A70)/$E70,0))</f>
        <v>9.7944377267230959E-2</v>
      </c>
      <c r="K70" s="102">
        <f ca="1">IF(ISNA($A70),"",IFERROR(SUMIFS(D_D[AWD],D_D[MT],5,D_D[CAT],SMS, D_D[EP],499,D_D[LOC],$A70)/$E70,0))</f>
        <v>3.8694074969770252E-2</v>
      </c>
      <c r="L70" s="102">
        <f ca="1">IF(ISNA($A70),"",IFERROR(SUMIFS(D_D[AUT],D_D[MT],5,D_D[CAT],SMS, D_D[EP],499,D_D[LOC],$A70)/$E70,0))</f>
        <v>5.3204353083434096E-2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3077</v>
      </c>
      <c r="F71" s="100">
        <f ca="1">IF(ISNA($A71),"",IFERROR(SUMIFS(D_D[BL],D_D[MT],5,D_D[CAT],SMS, D_D[EP],499,D_D[LOC],$A71),0))</f>
        <v>943</v>
      </c>
      <c r="G71" s="102">
        <f t="shared" ca="1" si="13"/>
        <v>0.3064673383165421</v>
      </c>
      <c r="H71" s="102">
        <f ca="1">IF(ISNA($A71),"",IFERROR(SUMIFS(D_D[DEV],D_D[MT],5,D_D[CAT],SMS, D_D[EP],499,D_D[LOC],$A71)/$E71,0))</f>
        <v>0.15404614884627885</v>
      </c>
      <c r="I71" s="102">
        <f ca="1">IF(ISNA($A71),"",IFERROR(SUMIFS(D_D[EVD],D_D[MT],5,D_D[CAT],SMS, D_D[EP],499,D_D[LOC],$A71)/$E71,0))</f>
        <v>0.53688657783555416</v>
      </c>
      <c r="J71" s="102">
        <f ca="1">IF(ISNA($A71),"",IFERROR(SUMIFS(D_D[DEC],D_D[MT],5,D_D[CAT],SMS, D_D[EP],499,D_D[LOC],$A71)/$E71,0))</f>
        <v>0.20766980825479364</v>
      </c>
      <c r="K71" s="102">
        <f ca="1">IF(ISNA($A71),"",IFERROR(SUMIFS(D_D[AWD],D_D[MT],5,D_D[CAT],SMS, D_D[EP],499,D_D[LOC],$A71)/$E71,0))</f>
        <v>7.3123171920701988E-2</v>
      </c>
      <c r="L71" s="102">
        <f ca="1">IF(ISNA($A71),"",IFERROR(SUMIFS(D_D[AUT],D_D[MT],5,D_D[CAT],SMS, D_D[EP],499,D_D[LOC],$A71)/$E71,0))</f>
        <v>2.8274293142671433E-2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8979</v>
      </c>
      <c r="F72" s="100">
        <f ca="1">IF(ISNA($A72),"",IFERROR(SUMIFS(D_D[BL],D_D[MT],5,D_D[CAT],SMS, D_D[EP],499,D_D[LOC],$A72),0))</f>
        <v>2224</v>
      </c>
      <c r="G72" s="102">
        <f t="shared" ca="1" si="13"/>
        <v>0.24768905223298809</v>
      </c>
      <c r="H72" s="102">
        <f ca="1">IF(ISNA($A72),"",IFERROR(SUMIFS(D_D[DEV],D_D[MT],5,D_D[CAT],SMS, D_D[EP],499,D_D[LOC],$A72)/$E72,0))</f>
        <v>7.7959683706426103E-4</v>
      </c>
      <c r="I72" s="102">
        <f ca="1">IF(ISNA($A72),"",IFERROR(SUMIFS(D_D[EVD],D_D[MT],5,D_D[CAT],SMS, D_D[EP],499,D_D[LOC],$A72)/$E72,0))</f>
        <v>0.85120837509744962</v>
      </c>
      <c r="J72" s="102">
        <f ca="1">IF(ISNA($A72),"",IFERROR(SUMIFS(D_D[DEC],D_D[MT],5,D_D[CAT],SMS, D_D[EP],499,D_D[LOC],$A72)/$E72,0))</f>
        <v>0.14756654415859227</v>
      </c>
      <c r="K72" s="102">
        <f ca="1">IF(ISNA($A72),"",IFERROR(SUMIFS(D_D[AWD],D_D[MT],5,D_D[CAT],SMS, D_D[EP],499,D_D[LOC],$A72)/$E72,0))</f>
        <v>4.4548390689386344E-4</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2968</v>
      </c>
      <c r="F73" s="100">
        <f ca="1">IF(ISNA($A73),"",IFERROR(SUMIFS(D_D[BL],D_D[MT],5,D_D[CAT],SMS, D_D[EP],499,D_D[LOC],$A73),0))</f>
        <v>679</v>
      </c>
      <c r="G73" s="102">
        <f t="shared" ref="G73:G76" ca="1" si="15">IF(ISNA($A73),"",IFERROR(F73/E73,0))</f>
        <v>0.22877358490566038</v>
      </c>
      <c r="H73" s="102">
        <f ca="1">IF(ISNA($A73),"",IFERROR(SUMIFS(D_D[DEV],D_D[MT],5,D_D[CAT],SMS, D_D[EP],499,D_D[LOC],$A73)/$E73,0))</f>
        <v>3.6725067385444746E-2</v>
      </c>
      <c r="I73" s="102">
        <f ca="1">IF(ISNA($A73),"",IFERROR(SUMIFS(D_D[EVD],D_D[MT],5,D_D[CAT],SMS, D_D[EP],499,D_D[LOC],$A73)/$E73,0))</f>
        <v>0.7678571428571429</v>
      </c>
      <c r="J73" s="102">
        <f ca="1">IF(ISNA($A73),"",IFERROR(SUMIFS(D_D[DEC],D_D[MT],5,D_D[CAT],SMS, D_D[EP],499,D_D[LOC],$A73)/$E73,0))</f>
        <v>0.16576819407008087</v>
      </c>
      <c r="K73" s="102">
        <f ca="1">IF(ISNA($A73),"",IFERROR(SUMIFS(D_D[AWD],D_D[MT],5,D_D[CAT],SMS, D_D[EP],499,D_D[LOC],$A73)/$E73,0))</f>
        <v>2.055256064690027E-2</v>
      </c>
      <c r="L73" s="102">
        <f ca="1">IF(ISNA($A73),"",IFERROR(SUMIFS(D_D[AUT],D_D[MT],5,D_D[CAT],SMS, D_D[EP],499,D_D[LOC],$A73)/$E73,0))</f>
        <v>8.4231805929919131E-3</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615</v>
      </c>
      <c r="F74" s="100">
        <f ca="1">IF(ISNA($A74),"",IFERROR(SUMIFS(D_D[BL],D_D[MT],5,D_D[CAT],SMS, D_D[EP],499,D_D[LOC],$A74),0))</f>
        <v>254</v>
      </c>
      <c r="G74" s="102">
        <f t="shared" ca="1" si="15"/>
        <v>0.41300813008130083</v>
      </c>
      <c r="H74" s="102">
        <f ca="1">IF(ISNA($A74),"",IFERROR(SUMIFS(D_D[DEV],D_D[MT],5,D_D[CAT],SMS, D_D[EP],499,D_D[LOC],$A74)/$E74,0))</f>
        <v>0.11869918699186992</v>
      </c>
      <c r="I74" s="102">
        <f ca="1">IF(ISNA($A74),"",IFERROR(SUMIFS(D_D[EVD],D_D[MT],5,D_D[CAT],SMS, D_D[EP],499,D_D[LOC],$A74)/$E74,0))</f>
        <v>0.60162601626016265</v>
      </c>
      <c r="J74" s="102">
        <f ca="1">IF(ISNA($A74),"",IFERROR(SUMIFS(D_D[DEC],D_D[MT],5,D_D[CAT],SMS, D_D[EP],499,D_D[LOC],$A74)/$E74,0))</f>
        <v>0.2097560975609756</v>
      </c>
      <c r="K74" s="102">
        <f ca="1">IF(ISNA($A74),"",IFERROR(SUMIFS(D_D[AWD],D_D[MT],5,D_D[CAT],SMS, D_D[EP],499,D_D[LOC],$A74)/$E74,0))</f>
        <v>5.3658536585365853E-2</v>
      </c>
      <c r="L74" s="102">
        <f ca="1">IF(ISNA($A74),"",IFERROR(SUMIFS(D_D[AUT],D_D[MT],5,D_D[CAT],SMS, D_D[EP],499,D_D[LOC],$A74)/$E74,0))</f>
        <v>1.3008130081300813E-2</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295</v>
      </c>
      <c r="F75" s="100">
        <f ca="1">IF(ISNA($A75),"",IFERROR(SUMIFS(D_D[BL],D_D[MT],5,D_D[CAT],SMS, D_D[EP],499,D_D[LOC],$A75),0))</f>
        <v>44</v>
      </c>
      <c r="G75" s="102">
        <f t="shared" ca="1" si="15"/>
        <v>0.14915254237288136</v>
      </c>
      <c r="H75" s="102">
        <f ca="1">IF(ISNA($A75),"",IFERROR(SUMIFS(D_D[DEV],D_D[MT],5,D_D[CAT],SMS, D_D[EP],499,D_D[LOC],$A75)/$E75,0))</f>
        <v>0.11864406779661017</v>
      </c>
      <c r="I75" s="102">
        <f ca="1">IF(ISNA($A75),"",IFERROR(SUMIFS(D_D[EVD],D_D[MT],5,D_D[CAT],SMS, D_D[EP],499,D_D[LOC],$A75)/$E75,0))</f>
        <v>0.55593220338983051</v>
      </c>
      <c r="J75" s="102">
        <f ca="1">IF(ISNA($A75),"",IFERROR(SUMIFS(D_D[DEC],D_D[MT],5,D_D[CAT],SMS, D_D[EP],499,D_D[LOC],$A75)/$E75,0))</f>
        <v>0.17627118644067796</v>
      </c>
      <c r="K75" s="102">
        <f ca="1">IF(ISNA($A75),"",IFERROR(SUMIFS(D_D[AWD],D_D[MT],5,D_D[CAT],SMS, D_D[EP],499,D_D[LOC],$A75)/$E75,0))</f>
        <v>9.152542372881356E-2</v>
      </c>
      <c r="L75" s="102">
        <f ca="1">IF(ISNA($A75),"",IFERROR(SUMIFS(D_D[AUT],D_D[MT],5,D_D[CAT],SMS, D_D[EP],499,D_D[LOC],$A75)/$E75,0))</f>
        <v>5.7627118644067797E-2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2058</v>
      </c>
      <c r="F76" s="100">
        <f ca="1">IF(ISNA($A76),"",IFERROR(SUMIFS(D_D[BL],D_D[MT],5,D_D[CAT],SMS, D_D[EP],499,D_D[LOC],$A76),0))</f>
        <v>381</v>
      </c>
      <c r="G76" s="102">
        <f t="shared" ca="1" si="15"/>
        <v>0.18513119533527697</v>
      </c>
      <c r="H76" s="102">
        <f ca="1">IF(ISNA($A76),"",IFERROR(SUMIFS(D_D[DEV],D_D[MT],5,D_D[CAT],SMS, D_D[EP],499,D_D[LOC],$A76)/$E76,0))</f>
        <v>4.8590864917395527E-4</v>
      </c>
      <c r="I76" s="102">
        <f ca="1">IF(ISNA($A76),"",IFERROR(SUMIFS(D_D[EVD],D_D[MT],5,D_D[CAT],SMS, D_D[EP],499,D_D[LOC],$A76)/$E76,0))</f>
        <v>0.84791059280855197</v>
      </c>
      <c r="J76" s="102">
        <f ca="1">IF(ISNA($A76),"",IFERROR(SUMIFS(D_D[DEC],D_D[MT],5,D_D[CAT],SMS, D_D[EP],499,D_D[LOC],$A76)/$E76,0))</f>
        <v>0.15111758989310009</v>
      </c>
      <c r="K76" s="102">
        <f ca="1">IF(ISNA($A76),"",IFERROR(SUMIFS(D_D[AWD],D_D[MT],5,D_D[CAT],SMS, D_D[EP],499,D_D[LOC],$A76)/$E76,0))</f>
        <v>4.8590864917395527E-4</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E8:G8"/>
    <mergeCell ref="H8:L8"/>
    <mergeCell ref="J2:L2"/>
    <mergeCell ref="J3:L3"/>
    <mergeCell ref="E2:I2"/>
    <mergeCell ref="E3:I3"/>
    <mergeCell ref="J6:L6"/>
    <mergeCell ref="E4:I5"/>
    <mergeCell ref="J9:J11"/>
    <mergeCell ref="K9:K11"/>
    <mergeCell ref="L9:L11"/>
    <mergeCell ref="E9:E11"/>
    <mergeCell ref="F9:F11"/>
    <mergeCell ref="G9:G11"/>
    <mergeCell ref="H9:H11"/>
    <mergeCell ref="I9:I11"/>
  </mergeCells>
  <conditionalFormatting sqref="C14:C83">
    <cfRule type="cellIs" dxfId="423"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70" t="str">
        <f>"Compensation and Pension National Inventory - Historical Reporting Bundles* - Data through "</f>
        <v xml:space="preserve">Compensation and Pension National Inventory - Historical Reporting Bundles* - Data through </v>
      </c>
      <c r="C2" s="371"/>
      <c r="D2" s="371"/>
      <c r="E2" s="371"/>
      <c r="F2" s="371"/>
      <c r="G2" s="371"/>
      <c r="H2" s="372">
        <f>D_DT[]</f>
        <v>42791</v>
      </c>
      <c r="I2" s="372"/>
      <c r="J2" s="372"/>
      <c r="K2" s="372"/>
      <c r="L2" s="372"/>
      <c r="M2" s="280"/>
      <c r="N2" s="281"/>
      <c r="O2" s="4"/>
    </row>
    <row r="3" spans="1:15" s="1" customFormat="1" ht="63" customHeight="1" thickBot="1" x14ac:dyDescent="0.25">
      <c r="A3" s="4"/>
      <c r="B3" s="364" t="s">
        <v>388</v>
      </c>
      <c r="C3" s="365"/>
      <c r="D3" s="365"/>
      <c r="E3" s="365"/>
      <c r="F3" s="365"/>
      <c r="G3" s="365"/>
      <c r="H3" s="365"/>
      <c r="I3" s="365"/>
      <c r="J3" s="365"/>
      <c r="K3" s="365"/>
      <c r="L3" s="365"/>
      <c r="M3" s="365"/>
      <c r="N3" s="366"/>
      <c r="O3" s="4"/>
    </row>
    <row r="4" spans="1:15" s="1" customFormat="1" ht="35.1" customHeight="1" thickBot="1" x14ac:dyDescent="0.4">
      <c r="A4" s="23"/>
      <c r="B4" s="367" t="s">
        <v>193</v>
      </c>
      <c r="C4" s="368"/>
      <c r="D4" s="368"/>
      <c r="E4" s="369"/>
      <c r="F4" s="211"/>
      <c r="G4" s="367" t="s">
        <v>190</v>
      </c>
      <c r="H4" s="368"/>
      <c r="I4" s="368"/>
      <c r="J4" s="369"/>
      <c r="K4" s="212"/>
      <c r="L4" s="361" t="s">
        <v>9</v>
      </c>
      <c r="M4" s="362"/>
      <c r="N4" s="363"/>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124749</v>
      </c>
      <c r="D6" s="219">
        <f>SUM(D7:D9)</f>
        <v>41218</v>
      </c>
      <c r="E6" s="220">
        <f>IFERROR(D6/C6,0)</f>
        <v>0.33040745817601747</v>
      </c>
      <c r="F6" s="221"/>
      <c r="G6" s="217" t="s">
        <v>212</v>
      </c>
      <c r="H6" s="219">
        <f>SUM(H7:H9)</f>
        <v>22827</v>
      </c>
      <c r="I6" s="219">
        <f>SUM(I7:I9)</f>
        <v>2798</v>
      </c>
      <c r="J6" s="222">
        <f t="shared" ref="J6:J10" si="0">IFERROR(I6/H6,0)</f>
        <v>0.12257414465326148</v>
      </c>
      <c r="K6" s="223"/>
      <c r="L6" s="119" t="s">
        <v>445</v>
      </c>
      <c r="M6" s="120">
        <f>IFERROR(SUMIFS(D_D[INV],D_D[MT],7,D_D[CAT],1,D_D[EP],$K7),0)</f>
        <v>221106</v>
      </c>
      <c r="N6" s="121">
        <f>IFERROR(SUMIFS(D_D[ADP],D_D[MT],7,D_D[CAT],1,D_D[EP],$K7),0)</f>
        <v>431.07</v>
      </c>
      <c r="O6" s="7"/>
    </row>
    <row r="7" spans="1:15" s="1" customFormat="1" ht="39.950000000000003" customHeight="1" x14ac:dyDescent="0.2">
      <c r="A7" s="24" t="s">
        <v>17</v>
      </c>
      <c r="B7" s="145" t="s">
        <v>197</v>
      </c>
      <c r="C7" s="81">
        <f>IFERROR(SUMIFS(D_D[INV],D_D[MT],3,D_D[CAT],TA_21,D_D[EP],$A7),0)</f>
        <v>309</v>
      </c>
      <c r="D7" s="81">
        <f>IFERROR(SUMIFS(D_D[BL],D_D[MT],3,D_D[CAT],TA_21,D_D[EP],$A7),0)</f>
        <v>211</v>
      </c>
      <c r="E7" s="88">
        <f t="shared" ref="E7:E21" si="1">IFERROR(D7/C7,0)</f>
        <v>0.68284789644012944</v>
      </c>
      <c r="F7" s="24">
        <v>180</v>
      </c>
      <c r="G7" s="146" t="s">
        <v>214</v>
      </c>
      <c r="H7" s="91">
        <f>IFERROR(SUMIFS(D_D[INV],D_D[MT],3,D_D[CAT],TA_31,D_D[EP],$F7),0)</f>
        <v>4900</v>
      </c>
      <c r="I7" s="91">
        <f>IFERROR(SUMIFS(D_D[BL],D_D[MT],3,D_D[CAT],TA_31,D_D[EP],$F7),0)</f>
        <v>390</v>
      </c>
      <c r="J7" s="92">
        <f t="shared" si="0"/>
        <v>7.9591836734693874E-2</v>
      </c>
      <c r="K7" s="24">
        <v>1</v>
      </c>
      <c r="L7" s="146" t="s">
        <v>446</v>
      </c>
      <c r="M7" s="84">
        <f>IFERROR(SUMIFS(D_D[INV],D_D[MT],7,D_D[CAT],1,D_D[EP],$K8),0)</f>
        <v>45325</v>
      </c>
      <c r="N7" s="117">
        <f>IFERROR(SUMIFS(D_D[ADP],D_D[MT],7,D_D[CAT],1,D_D[EP],$K8),0)</f>
        <v>498.33</v>
      </c>
      <c r="O7" s="7"/>
    </row>
    <row r="8" spans="1:15" s="1" customFormat="1" ht="39.950000000000003" customHeight="1" x14ac:dyDescent="0.2">
      <c r="A8" s="24" t="s">
        <v>18</v>
      </c>
      <c r="B8" s="145" t="s">
        <v>195</v>
      </c>
      <c r="C8" s="91">
        <f>IFERROR(SUMIFS(D_D[INV],D_D[MT],3,D_D[CAT],TA_21,D_D[EP],$A8),0)</f>
        <v>36958</v>
      </c>
      <c r="D8" s="91">
        <f>IFERROR(SUMIFS(D_D[BL],D_D[MT],3,D_D[CAT],TA_21,D_D[EP],$A8),0)</f>
        <v>13561</v>
      </c>
      <c r="E8" s="92">
        <f t="shared" si="1"/>
        <v>0.36693002868120567</v>
      </c>
      <c r="F8" s="112">
        <v>120</v>
      </c>
      <c r="G8" s="145" t="s">
        <v>213</v>
      </c>
      <c r="H8" s="91">
        <f>IFERROR(SUMIFS(D_D[INV],D_D[MT],3,D_D[CAT],TA_31,D_D[EP],$F8),0)</f>
        <v>5725</v>
      </c>
      <c r="I8" s="91">
        <f>IFERROR(SUMIFS(D_D[BL],D_D[MT],3,D_D[CAT],TA_31,D_D[EP],$F8),0)</f>
        <v>261</v>
      </c>
      <c r="J8" s="92">
        <f t="shared" si="0"/>
        <v>4.5589519650655025E-2</v>
      </c>
      <c r="K8" s="24">
        <v>2</v>
      </c>
      <c r="L8" s="146" t="s">
        <v>447</v>
      </c>
      <c r="M8" s="84">
        <f>IFERROR(SUMIFS(D_D[INV],D_D[MT],7,D_D[CAT],1,D_D[EP],$K9),0)</f>
        <v>19803</v>
      </c>
      <c r="N8" s="117">
        <f>IFERROR(SUMIFS(D_D[ADP],D_D[MT],7,D_D[CAT],1,D_D[EP],$K9),0)</f>
        <v>532.32000000000005</v>
      </c>
      <c r="O8" s="7"/>
    </row>
    <row r="9" spans="1:15" s="1" customFormat="1" ht="39.950000000000003" customHeight="1" thickBot="1" x14ac:dyDescent="0.25">
      <c r="A9" s="24" t="s">
        <v>82</v>
      </c>
      <c r="B9" s="116" t="s">
        <v>196</v>
      </c>
      <c r="C9" s="93">
        <f>IFERROR(SUMIFS(D_D[INV],D_D[MT],3,D_D[CAT],TA_21,D_D[EP],$A9),0)</f>
        <v>87482</v>
      </c>
      <c r="D9" s="93">
        <f>IFERROR(SUMIFS(D_D[BL],D_D[MT],3,D_D[CAT],TA_21,D_D[EP],$A9),0)</f>
        <v>27446</v>
      </c>
      <c r="E9" s="94">
        <f t="shared" si="1"/>
        <v>0.3137331108113669</v>
      </c>
      <c r="F9" s="112">
        <v>190</v>
      </c>
      <c r="G9" s="147" t="s">
        <v>215</v>
      </c>
      <c r="H9" s="82">
        <f>IFERROR(SUMIFS(D_D[INV],D_D[MT],3,D_D[CAT],TA_31,D_D[EP],$F9),0)</f>
        <v>12202</v>
      </c>
      <c r="I9" s="82">
        <f>IFERROR(SUMIFS(D_D[BL],D_D[MT],3,D_D[CAT],TA_31,D_D[EP],$F9),0)</f>
        <v>2147</v>
      </c>
      <c r="J9" s="83">
        <f t="shared" si="0"/>
        <v>0.17595476151450581</v>
      </c>
      <c r="K9" s="24">
        <v>3</v>
      </c>
      <c r="L9" s="146" t="s">
        <v>448</v>
      </c>
      <c r="M9" s="84">
        <f>IFERROR(SUMIFS(D_D[INV],D_D[MT],7,D_D[CAT],1,D_D[EP],$K10),0)</f>
        <v>9666</v>
      </c>
      <c r="N9" s="117">
        <f>IFERROR(SUMIFS(D_D[ADP],D_D[MT],7,D_D[CAT],1,D_D[EP],$K10),0)</f>
        <v>187.54</v>
      </c>
      <c r="O9" s="7"/>
    </row>
    <row r="10" spans="1:15" s="1" customFormat="1" ht="39.950000000000003" customHeight="1" thickBot="1" x14ac:dyDescent="0.25">
      <c r="A10" s="24"/>
      <c r="B10" s="217" t="s">
        <v>835</v>
      </c>
      <c r="C10" s="218">
        <f>SUM(C11:C12)</f>
        <v>10844</v>
      </c>
      <c r="D10" s="219">
        <f>SUM(D11:D12)</f>
        <v>3208</v>
      </c>
      <c r="E10" s="220">
        <f t="shared" si="1"/>
        <v>0.29583179638509777</v>
      </c>
      <c r="F10" s="24"/>
      <c r="G10" s="224" t="s">
        <v>191</v>
      </c>
      <c r="H10" s="225">
        <f>SUM(H11:H16)</f>
        <v>32701</v>
      </c>
      <c r="I10" s="225">
        <f>SUM(I11:I16)</f>
        <v>2688</v>
      </c>
      <c r="J10" s="226">
        <f t="shared" si="0"/>
        <v>8.2199321121678243E-2</v>
      </c>
      <c r="K10" s="24">
        <v>4</v>
      </c>
      <c r="L10" s="147" t="s">
        <v>449</v>
      </c>
      <c r="M10" s="85">
        <f>IFERROR(SUMIFS(D_D[INV],D_D[MT],7,D_D[CAT],1,D_D[EP],$K11),0)</f>
        <v>575</v>
      </c>
      <c r="N10" s="118">
        <f>IFERROR(SUMIFS(D_D[ADP],D_D[MT],7,D_D[CAT],1,D_D[EP],$K11),0)</f>
        <v>454.29</v>
      </c>
      <c r="O10" s="7"/>
    </row>
    <row r="11" spans="1:15" s="1" customFormat="1" ht="39.950000000000003" customHeight="1" x14ac:dyDescent="0.2">
      <c r="A11" s="24" t="s">
        <v>84</v>
      </c>
      <c r="B11" s="108" t="s">
        <v>217</v>
      </c>
      <c r="C11" s="91">
        <f>IFERROR(SUMIFS(D_D[INV],D_D[MT],3,D_D[CAT],TA_21,D_D[EP],$A11),0)</f>
        <v>9029</v>
      </c>
      <c r="D11" s="91">
        <f>IFERROR(SUMIFS(D_D[BL],D_D[MT],3,D_D[CAT],TA_21,D_D[EP],$A11),0)</f>
        <v>1899</v>
      </c>
      <c r="E11" s="92">
        <f t="shared" si="1"/>
        <v>0.21032229482777717</v>
      </c>
      <c r="F11" s="112">
        <v>135</v>
      </c>
      <c r="G11" s="146" t="s">
        <v>207</v>
      </c>
      <c r="H11" s="81">
        <f>IFERROR(SUMIFS(D_D[INV],D_D[MT],3,D_D[CAT],TA_32,D_D[EP],$F11),0)</f>
        <v>709</v>
      </c>
      <c r="I11" s="81">
        <f>IFERROR(SUMIFS(D_D[BL],D_D[MT],3,D_D[CAT],TA_32,D_D[EP],$F11),0)</f>
        <v>12</v>
      </c>
      <c r="J11" s="88">
        <f t="shared" ref="J11:J16" si="2">IFERROR(I11/H11,0)</f>
        <v>1.6925246826516221E-2</v>
      </c>
      <c r="K11" s="24">
        <v>5</v>
      </c>
      <c r="L11" s="227" t="s">
        <v>381</v>
      </c>
      <c r="M11" s="228">
        <f>M6+M7+M8+M9+M10</f>
        <v>296475</v>
      </c>
      <c r="N11" s="229"/>
      <c r="O11" s="7"/>
    </row>
    <row r="12" spans="1:15" s="1" customFormat="1" ht="39.950000000000003" customHeight="1" thickBot="1" x14ac:dyDescent="0.25">
      <c r="A12" s="24" t="s">
        <v>89</v>
      </c>
      <c r="B12" s="109" t="s">
        <v>384</v>
      </c>
      <c r="C12" s="82">
        <f>IFERROR(SUMIFS(D_D[INV],D_D[MT],3,D_D[CAT],TA_21,D_D[EP],$A12),0)</f>
        <v>1815</v>
      </c>
      <c r="D12" s="82">
        <f>IFERROR(SUMIFS(D_D[BL],D_D[MT],3,D_D[CAT],TA_21,D_D[EP],$A12),0)</f>
        <v>1309</v>
      </c>
      <c r="E12" s="83">
        <f t="shared" si="1"/>
        <v>0.72121212121212119</v>
      </c>
      <c r="F12" s="24">
        <v>137</v>
      </c>
      <c r="G12" s="146" t="s">
        <v>216</v>
      </c>
      <c r="H12" s="81">
        <f>IFERROR(SUMIFS(D_D[INV],D_D[MT],3,D_D[CAT],TA_32,D_D[EP],$F12),0)</f>
        <v>5232</v>
      </c>
      <c r="I12" s="81">
        <f>IFERROR(SUMIFS(D_D[BL],D_D[MT],3,D_D[CAT],TA_32,D_D[EP],$F12),0)</f>
        <v>568</v>
      </c>
      <c r="J12" s="88">
        <f t="shared" si="2"/>
        <v>0.10856269113149847</v>
      </c>
      <c r="K12" s="24">
        <v>9</v>
      </c>
      <c r="L12" s="357" t="s">
        <v>382</v>
      </c>
      <c r="M12" s="359">
        <f>IFERROR(SUMIFS(D_D[INV],D_D[MT],7,D_D[CAT],1,D_D[EP],$K12),0)</f>
        <v>29142</v>
      </c>
      <c r="N12" s="230"/>
      <c r="O12" s="7"/>
    </row>
    <row r="13" spans="1:15" s="1" customFormat="1" ht="39.950000000000003" customHeight="1" thickBot="1" x14ac:dyDescent="0.25">
      <c r="A13" s="24"/>
      <c r="B13" s="217" t="s">
        <v>0</v>
      </c>
      <c r="C13" s="218">
        <f>SUM(C14:C20)</f>
        <v>227311</v>
      </c>
      <c r="D13" s="219">
        <f>SUM(D14:D20)</f>
        <v>53191</v>
      </c>
      <c r="E13" s="220">
        <f t="shared" si="1"/>
        <v>0.23400099423257123</v>
      </c>
      <c r="F13" s="24" t="s">
        <v>435</v>
      </c>
      <c r="G13" s="146" t="s">
        <v>218</v>
      </c>
      <c r="H13" s="81">
        <f>IFERROR(SUMIFS(D_D[INV],D_D[MT],3,D_D[CAT],TA_32,D_D[EP],$F13),0)</f>
        <v>15051</v>
      </c>
      <c r="I13" s="81">
        <f>IFERROR(SUMIFS(D_D[BL],D_D[MT],3,D_D[CAT],TA_32,D_D[EP],$F13),0)</f>
        <v>834</v>
      </c>
      <c r="J13" s="88">
        <f t="shared" si="2"/>
        <v>5.5411600558102451E-2</v>
      </c>
      <c r="K13" s="24"/>
      <c r="L13" s="358"/>
      <c r="M13" s="360"/>
      <c r="N13" s="231"/>
      <c r="O13" s="7"/>
    </row>
    <row r="14" spans="1:15" s="1" customFormat="1" ht="39.950000000000003" customHeight="1" thickBot="1" x14ac:dyDescent="0.25">
      <c r="A14" s="24" t="s">
        <v>19</v>
      </c>
      <c r="B14" s="145" t="s">
        <v>198</v>
      </c>
      <c r="C14" s="86">
        <f>IFERROR(SUMIFS(D_D[INV],D_D[MT],3,D_D[CAT],TA_21,D_D[EP],$A14),0)</f>
        <v>226234</v>
      </c>
      <c r="D14" s="86">
        <f>IFERROR(SUMIFS(D_D[BL],D_D[MT],3,D_D[CAT],TA_21,D_D[EP],$A14),0)</f>
        <v>52969</v>
      </c>
      <c r="E14" s="87">
        <f t="shared" si="1"/>
        <v>0.23413368459205955</v>
      </c>
      <c r="F14" s="112">
        <v>155</v>
      </c>
      <c r="G14" s="146" t="s">
        <v>219</v>
      </c>
      <c r="H14" s="81">
        <f>IFERROR(SUMIFS(D_D[INV],D_D[MT],3,D_D[CAT],TA_32,D_D[EP],$F14),0)</f>
        <v>1</v>
      </c>
      <c r="I14" s="81">
        <f>IFERROR(SUMIFS(D_D[BL],D_D[MT],3,D_D[CAT],TA_32,D_D[EP],$F14),0)</f>
        <v>1</v>
      </c>
      <c r="J14" s="88">
        <f t="shared" si="2"/>
        <v>1</v>
      </c>
      <c r="K14" s="105"/>
      <c r="L14" s="232"/>
      <c r="M14" s="232"/>
      <c r="N14" s="11"/>
      <c r="O14" s="7"/>
    </row>
    <row r="15" spans="1:15" s="1" customFormat="1" ht="39.950000000000003" customHeight="1" thickBot="1" x14ac:dyDescent="0.25">
      <c r="A15" s="24" t="s">
        <v>85</v>
      </c>
      <c r="B15" s="146" t="s">
        <v>199</v>
      </c>
      <c r="C15" s="86">
        <f>IFERROR(SUMIFS(D_D[INV],D_D[MT],3,D_D[CAT],TA_21,D_D[EP],$A15),0)</f>
        <v>736</v>
      </c>
      <c r="D15" s="86">
        <f>IFERROR(SUMIFS(D_D[BL],D_D[MT],3,D_D[CAT],TA_21,D_D[EP],$A15),0)</f>
        <v>24</v>
      </c>
      <c r="E15" s="87">
        <f t="shared" si="1"/>
        <v>3.2608695652173912E-2</v>
      </c>
      <c r="F15" s="112">
        <v>297</v>
      </c>
      <c r="G15" s="146" t="s">
        <v>220</v>
      </c>
      <c r="H15" s="81">
        <f>IFERROR(SUMIFS(D_D[INV],D_D[MT],3,D_D[CAT],TA_32,D_D[EP],$F15),0)</f>
        <v>2689</v>
      </c>
      <c r="I15" s="81">
        <f>IFERROR(SUMIFS(D_D[BL],D_D[MT],3,D_D[CAT],TA_32,D_D[EP],$F15),0)</f>
        <v>627</v>
      </c>
      <c r="J15" s="88">
        <f t="shared" si="2"/>
        <v>0.23317218296764597</v>
      </c>
      <c r="K15" s="105"/>
      <c r="L15" s="361" t="s">
        <v>875</v>
      </c>
      <c r="M15" s="362"/>
      <c r="N15" s="363"/>
      <c r="O15" s="7"/>
    </row>
    <row r="16" spans="1:15" s="1" customFormat="1" ht="39.950000000000003" customHeight="1" thickBot="1" x14ac:dyDescent="0.25">
      <c r="A16" s="24" t="s">
        <v>87</v>
      </c>
      <c r="B16" s="146" t="s">
        <v>200</v>
      </c>
      <c r="C16" s="81">
        <f>IFERROR(SUMIFS(D_D[INV],D_D[MT],3,D_D[CAT],TA_21,D_D[EP],$A16),0)</f>
        <v>199</v>
      </c>
      <c r="D16" s="81">
        <f>IFERROR(SUMIFS(D_D[BL],D_D[MT],3,D_D[CAT],TA_21,D_D[EP],$A16),0)</f>
        <v>177</v>
      </c>
      <c r="E16" s="88">
        <f t="shared" si="1"/>
        <v>0.88944723618090449</v>
      </c>
      <c r="F16" s="24">
        <v>607</v>
      </c>
      <c r="G16" s="147" t="s">
        <v>221</v>
      </c>
      <c r="H16" s="82">
        <f>IFERROR(SUMIFS(D_D[INV],D_D[MT],3,D_D[CAT],TA_32,D_D[EP],$F16),0)</f>
        <v>9019</v>
      </c>
      <c r="I16" s="82">
        <f>IFERROR(SUMIFS(D_D[BL],D_D[MT],3,D_D[CAT],TA_32,D_D[EP],$F16),0)</f>
        <v>646</v>
      </c>
      <c r="J16" s="83">
        <f t="shared" si="2"/>
        <v>7.1626566138152784E-2</v>
      </c>
      <c r="K16" s="106"/>
      <c r="L16" s="354" t="s">
        <v>874</v>
      </c>
      <c r="M16" s="355"/>
      <c r="N16" s="274">
        <f>IFERROR(SUMIFS(D_D[INV],D_D[MT],10,D_D[CAT],1,D_D[EP],-1),0)</f>
        <v>20870</v>
      </c>
      <c r="O16" s="7"/>
    </row>
    <row r="17" spans="1:15" s="1" customFormat="1" ht="39.950000000000003" customHeight="1" x14ac:dyDescent="0.2">
      <c r="A17" s="24" t="s">
        <v>86</v>
      </c>
      <c r="B17" s="146" t="s">
        <v>201</v>
      </c>
      <c r="C17" s="86">
        <f>IFERROR(SUMIFS(D_D[INV],D_D[MT],3,D_D[CAT],TA_21,D_D[EP],$A17),0)</f>
        <v>10</v>
      </c>
      <c r="D17" s="86">
        <f>IFERROR(SUMIFS(D_D[BL],D_D[MT],3,D_D[CAT],TA_21,D_D[EP],$A17),0)</f>
        <v>4</v>
      </c>
      <c r="E17" s="87">
        <f t="shared" si="1"/>
        <v>0.4</v>
      </c>
      <c r="F17" s="112"/>
      <c r="G17" s="224" t="s">
        <v>13</v>
      </c>
      <c r="H17" s="225">
        <f>SUM(H18:H20)</f>
        <v>168</v>
      </c>
      <c r="I17" s="225">
        <f>SUM(I18:I20)</f>
        <v>64</v>
      </c>
      <c r="J17" s="226">
        <f t="shared" ref="J17:J20" si="3">IFERROR(I17/H17,0)</f>
        <v>0.38095238095238093</v>
      </c>
      <c r="K17" s="107"/>
      <c r="L17" s="356"/>
      <c r="M17" s="356"/>
      <c r="N17" s="11"/>
      <c r="O17" s="7"/>
    </row>
    <row r="18" spans="1:15" s="1" customFormat="1" ht="39.950000000000003" customHeight="1" x14ac:dyDescent="0.35">
      <c r="A18" s="24" t="s">
        <v>440</v>
      </c>
      <c r="B18" s="146" t="s">
        <v>202</v>
      </c>
      <c r="C18" s="86">
        <f>IFERROR(SUMIFS(D_D[INV],D_D[MT],3,D_D[CAT],TA_21,D_D[EP],$A18),0)</f>
        <v>0</v>
      </c>
      <c r="D18" s="86">
        <f>IFERROR(SUMIFS(D_D[BL],D_D[MT],3,D_D[CAT],TA_21,D_D[EP],$A18),0)</f>
        <v>0</v>
      </c>
      <c r="E18" s="87">
        <f t="shared" si="1"/>
        <v>0</v>
      </c>
      <c r="F18" s="112" t="s">
        <v>105</v>
      </c>
      <c r="G18" s="146" t="s">
        <v>222</v>
      </c>
      <c r="H18" s="81">
        <f>IFERROR(SUMIFS(D_D[INV],D_D[MT],3,D_D[CAT],TA_33,D_D[EP],$F18),0)</f>
        <v>28</v>
      </c>
      <c r="I18" s="81">
        <f>IFERROR(SUMIFS(D_D[BL],D_D[MT],3,D_D[CAT],TA_33,D_D[EP],$F18),0)</f>
        <v>23</v>
      </c>
      <c r="J18" s="88">
        <f t="shared" si="3"/>
        <v>0.8214285714285714</v>
      </c>
      <c r="K18" s="233"/>
      <c r="L18" s="232"/>
      <c r="M18" s="232"/>
      <c r="N18" s="11"/>
      <c r="O18" s="7"/>
    </row>
    <row r="19" spans="1:15" s="1" customFormat="1" ht="39.950000000000003" customHeight="1" x14ac:dyDescent="0.35">
      <c r="A19" s="24" t="s">
        <v>83</v>
      </c>
      <c r="B19" s="146" t="s">
        <v>203</v>
      </c>
      <c r="C19" s="86">
        <f>IFERROR(SUMIFS(D_D[INV],D_D[MT],3,D_D[CAT],TA_21,D_D[EP],$A19),0)</f>
        <v>109</v>
      </c>
      <c r="D19" s="86">
        <f>IFERROR(SUMIFS(D_D[BL],D_D[MT],3,D_D[CAT],TA_21,D_D[EP],$A19),0)</f>
        <v>7</v>
      </c>
      <c r="E19" s="87">
        <f t="shared" si="1"/>
        <v>6.4220183486238536E-2</v>
      </c>
      <c r="F19" s="112" t="s">
        <v>104</v>
      </c>
      <c r="G19" s="146" t="s">
        <v>241</v>
      </c>
      <c r="H19" s="81">
        <f>IFERROR(SUMIFS(D_D[INV],D_D[MT],3,D_D[CAT],TA_33,D_D[EP],$F19),0)</f>
        <v>104</v>
      </c>
      <c r="I19" s="81">
        <f>IFERROR(SUMIFS(D_D[BL],D_D[MT],3,D_D[CAT],TA_33,D_D[EP],$F19),0)</f>
        <v>20</v>
      </c>
      <c r="J19" s="88">
        <f t="shared" si="3"/>
        <v>0.19230769230769232</v>
      </c>
      <c r="K19" s="234"/>
      <c r="L19" s="234"/>
      <c r="M19" s="234"/>
      <c r="N19" s="11"/>
      <c r="O19" s="7"/>
    </row>
    <row r="20" spans="1:15" s="1" customFormat="1" ht="39.950000000000003" customHeight="1" thickBot="1" x14ac:dyDescent="0.4">
      <c r="A20" s="24" t="s">
        <v>387</v>
      </c>
      <c r="B20" s="147" t="s">
        <v>204</v>
      </c>
      <c r="C20" s="89">
        <f>IFERROR(SUMIFS(D_D[INV],D_D[MT],3,D_D[CAT],TA_21,D_D[EP],$A20),0)</f>
        <v>23</v>
      </c>
      <c r="D20" s="89">
        <f>IFERROR(SUMIFS(D_D[BL],D_D[MT],3,D_D[CAT],TA_21,D_D[EP],$A20),0)</f>
        <v>10</v>
      </c>
      <c r="E20" s="90">
        <f t="shared" si="1"/>
        <v>0.43478260869565216</v>
      </c>
      <c r="F20" s="112" t="s">
        <v>103</v>
      </c>
      <c r="G20" s="147" t="s">
        <v>223</v>
      </c>
      <c r="H20" s="82">
        <f>IFERROR(SUMIFS(D_D[INV],D_D[MT],3,D_D[CAT],TA_33,D_D[EP],$F20),0)</f>
        <v>36</v>
      </c>
      <c r="I20" s="82">
        <f>IFERROR(SUMIFS(D_D[BL],D_D[MT],3,D_D[CAT],TA_33,D_D[EP],$F20),0)</f>
        <v>21</v>
      </c>
      <c r="J20" s="83">
        <f t="shared" si="3"/>
        <v>0.58333333333333337</v>
      </c>
      <c r="K20" s="234"/>
      <c r="L20" s="234"/>
      <c r="M20" s="234"/>
      <c r="N20" s="11"/>
      <c r="O20" s="7"/>
    </row>
    <row r="21" spans="1:15" s="1" customFormat="1" ht="39.950000000000003" customHeight="1" x14ac:dyDescent="0.35">
      <c r="A21" s="24" t="s">
        <v>364</v>
      </c>
      <c r="B21" s="217" t="s">
        <v>11</v>
      </c>
      <c r="C21" s="218">
        <f>SUM(C22:C28)</f>
        <v>307485</v>
      </c>
      <c r="D21" s="219">
        <f>SUM(D22:D28)</f>
        <v>180576</v>
      </c>
      <c r="E21" s="220">
        <f t="shared" si="1"/>
        <v>0.58726767159373627</v>
      </c>
      <c r="F21" s="24"/>
      <c r="G21" s="224" t="s">
        <v>186</v>
      </c>
      <c r="H21" s="225">
        <f>SUM(H22:H25)</f>
        <v>1386</v>
      </c>
      <c r="I21" s="225">
        <f>SUM(I22:I25)</f>
        <v>519</v>
      </c>
      <c r="J21" s="226">
        <f t="shared" ref="J21:J25" si="4">IFERROR(I21/H21,0)</f>
        <v>0.37445887445887444</v>
      </c>
      <c r="K21" s="234"/>
      <c r="L21" s="7"/>
      <c r="M21" s="7"/>
      <c r="N21" s="11"/>
      <c r="O21" s="7"/>
    </row>
    <row r="22" spans="1:15" s="1" customFormat="1" ht="39.950000000000003" customHeight="1" x14ac:dyDescent="0.35">
      <c r="A22" s="24" t="s">
        <v>425</v>
      </c>
      <c r="B22" s="108" t="s">
        <v>205</v>
      </c>
      <c r="C22" s="81">
        <f>IFERROR(SUMIFS(D_D[INV],D_D[MT],3,D_D[CAT],TA_22,D_D[EP],$A22),0)</f>
        <v>94512</v>
      </c>
      <c r="D22" s="81">
        <f>IFERROR(SUMIFS(D_D[BL],D_D[MT],3,D_D[CAT],TA_22,D_D[EP],$A22),0)</f>
        <v>47122</v>
      </c>
      <c r="E22" s="88">
        <f t="shared" ref="E22:E28" si="5">IFERROR(D22/C22,0)</f>
        <v>0.49858219062129677</v>
      </c>
      <c r="F22" s="24" t="s">
        <v>109</v>
      </c>
      <c r="G22" s="146" t="s">
        <v>226</v>
      </c>
      <c r="H22" s="81">
        <f>IFERROR(SUMIFS(D_D[INV],D_D[MT],3,D_D[CAT],TA_34,D_D[EP],$F22),0)</f>
        <v>191</v>
      </c>
      <c r="I22" s="81">
        <f>IFERROR(SUMIFS(D_D[BL],D_D[MT],3,D_D[CAT],TA_34,D_D[EP],$F22),0)</f>
        <v>56</v>
      </c>
      <c r="J22" s="88">
        <f t="shared" si="4"/>
        <v>0.29319371727748689</v>
      </c>
      <c r="K22" s="234"/>
      <c r="L22" s="7"/>
      <c r="M22" s="7"/>
      <c r="N22" s="11"/>
      <c r="O22" s="7"/>
    </row>
    <row r="23" spans="1:15" s="1" customFormat="1" ht="39.950000000000003" customHeight="1" x14ac:dyDescent="0.35">
      <c r="A23" s="24" t="s">
        <v>90</v>
      </c>
      <c r="B23" s="108" t="s">
        <v>206</v>
      </c>
      <c r="C23" s="81">
        <f>IFERROR(SUMIFS(D_D[INV],D_D[MT],3,D_D[CAT],TA_22,D_D[EP],$A23),0)</f>
        <v>133</v>
      </c>
      <c r="D23" s="81">
        <f>IFERROR(SUMIFS(D_D[BL],D_D[MT],3,D_D[CAT],TA_22,D_D[EP],$A23),0)</f>
        <v>85</v>
      </c>
      <c r="E23" s="88">
        <f t="shared" si="5"/>
        <v>0.63909774436090228</v>
      </c>
      <c r="F23" s="24" t="s">
        <v>107</v>
      </c>
      <c r="G23" s="146" t="s">
        <v>225</v>
      </c>
      <c r="H23" s="81">
        <f>IFERROR(SUMIFS(D_D[INV],D_D[MT],3,D_D[CAT],TA_34,D_D[EP],$F23),0)</f>
        <v>137</v>
      </c>
      <c r="I23" s="81">
        <f>IFERROR(SUMIFS(D_D[BL],D_D[MT],3,D_D[CAT],TA_34,D_D[EP],$F23),0)</f>
        <v>13</v>
      </c>
      <c r="J23" s="88">
        <f t="shared" si="4"/>
        <v>9.4890510948905105E-2</v>
      </c>
      <c r="K23" s="234"/>
      <c r="L23" s="7"/>
      <c r="M23" s="7"/>
      <c r="N23" s="11"/>
      <c r="O23" s="7"/>
    </row>
    <row r="24" spans="1:15" s="1" customFormat="1" ht="39.950000000000003" customHeight="1" x14ac:dyDescent="0.35">
      <c r="A24" s="24" t="s">
        <v>92</v>
      </c>
      <c r="B24" s="108" t="s">
        <v>207</v>
      </c>
      <c r="C24" s="81">
        <f>IFERROR(SUMIFS(D_D[INV],D_D[MT],3,D_D[CAT],TA_22,D_D[EP],$A24),0)</f>
        <v>318</v>
      </c>
      <c r="D24" s="81">
        <f>IFERROR(SUMIFS(D_D[BL],D_D[MT],3,D_D[CAT],TA_22,D_D[EP],$A24),0)</f>
        <v>228</v>
      </c>
      <c r="E24" s="88">
        <f t="shared" si="5"/>
        <v>0.71698113207547165</v>
      </c>
      <c r="F24" s="24" t="s">
        <v>106</v>
      </c>
      <c r="G24" s="146" t="s">
        <v>224</v>
      </c>
      <c r="H24" s="81">
        <f>IFERROR(SUMIFS(D_D[INV],D_D[MT],3,D_D[CAT],TA_34,D_D[EP],$F24),0)</f>
        <v>998</v>
      </c>
      <c r="I24" s="81">
        <f>IFERROR(SUMIFS(D_D[BL],D_D[MT],3,D_D[CAT],TA_34,D_D[EP],$F24),0)</f>
        <v>418</v>
      </c>
      <c r="J24" s="88">
        <f t="shared" si="4"/>
        <v>0.41883767535070138</v>
      </c>
      <c r="K24" s="234"/>
      <c r="L24" s="234"/>
      <c r="M24" s="234"/>
      <c r="N24" s="11"/>
      <c r="O24" s="7"/>
    </row>
    <row r="25" spans="1:15" s="1" customFormat="1" ht="39.950000000000003" customHeight="1" thickBot="1" x14ac:dyDescent="0.4">
      <c r="A25" s="24" t="s">
        <v>426</v>
      </c>
      <c r="B25" s="108" t="s">
        <v>208</v>
      </c>
      <c r="C25" s="81">
        <f>IFERROR(SUMIFS(D_D[INV],D_D[MT],3,D_D[CAT],TA_22,D_D[EP],$A25),0)</f>
        <v>98789</v>
      </c>
      <c r="D25" s="81">
        <f>IFERROR(SUMIFS(D_D[BL],D_D[MT],3,D_D[CAT],TA_22,D_D[EP],$A25),0)</f>
        <v>72535</v>
      </c>
      <c r="E25" s="88">
        <f t="shared" si="5"/>
        <v>0.73424166658231182</v>
      </c>
      <c r="F25" s="113" t="s">
        <v>108</v>
      </c>
      <c r="G25" s="147" t="s">
        <v>242</v>
      </c>
      <c r="H25" s="82">
        <f>IFERROR(SUMIFS(D_D[INV],D_D[MT],3,D_D[CAT],TA_34,D_D[EP],$F25),0)</f>
        <v>60</v>
      </c>
      <c r="I25" s="82">
        <f>IFERROR(SUMIFS(D_D[BL],D_D[MT],3,D_D[CAT],TA_34,D_D[EP],$F25),0)</f>
        <v>32</v>
      </c>
      <c r="J25" s="83">
        <f t="shared" si="4"/>
        <v>0.53333333333333333</v>
      </c>
      <c r="K25" s="234"/>
      <c r="L25" s="234"/>
      <c r="M25" s="234"/>
      <c r="N25" s="11"/>
      <c r="O25" s="7"/>
    </row>
    <row r="26" spans="1:15" s="1" customFormat="1" ht="39.950000000000003" customHeight="1" x14ac:dyDescent="0.35">
      <c r="A26" s="24" t="s">
        <v>88</v>
      </c>
      <c r="B26" s="108" t="s">
        <v>209</v>
      </c>
      <c r="C26" s="81">
        <f>IFERROR(SUMIFS(D_D[INV],D_D[MT],3,D_D[CAT],TA_22,D_D[EP],$A26),0)</f>
        <v>787</v>
      </c>
      <c r="D26" s="81">
        <f>IFERROR(SUMIFS(D_D[BL],D_D[MT],3,D_D[CAT],TA_22,D_D[EP],$A26),0)</f>
        <v>133</v>
      </c>
      <c r="E26" s="88">
        <f t="shared" si="5"/>
        <v>0.16899618805590852</v>
      </c>
      <c r="F26" s="114"/>
      <c r="G26" s="224" t="s">
        <v>400</v>
      </c>
      <c r="H26" s="225">
        <f>SUM(H27:H29)</f>
        <v>14789</v>
      </c>
      <c r="I26" s="225">
        <f>SUM(I27:I29)</f>
        <v>4885</v>
      </c>
      <c r="J26" s="226">
        <f t="shared" ref="J26:J28" si="6">IFERROR(I26/H26,0)</f>
        <v>0.3303130705253905</v>
      </c>
      <c r="K26" s="233"/>
      <c r="L26" s="234"/>
      <c r="M26" s="234"/>
      <c r="N26" s="11"/>
      <c r="O26" s="7"/>
    </row>
    <row r="27" spans="1:15" s="1" customFormat="1" ht="39.950000000000003" customHeight="1" x14ac:dyDescent="0.35">
      <c r="A27" s="24" t="s">
        <v>427</v>
      </c>
      <c r="B27" s="108" t="s">
        <v>210</v>
      </c>
      <c r="C27" s="86">
        <f>IFERROR(SUMIFS(D_D[INV],D_D[MT],3,D_D[CAT],TA_22,D_D[EP],$A27),0)</f>
        <v>18081</v>
      </c>
      <c r="D27" s="86">
        <f>IFERROR(SUMIFS(D_D[BL],D_D[MT],3,D_D[CAT],TA_22,D_D[EP],$A27),0)</f>
        <v>2249</v>
      </c>
      <c r="E27" s="87">
        <f t="shared" si="5"/>
        <v>0.12438471323488745</v>
      </c>
      <c r="F27" s="115" t="s">
        <v>436</v>
      </c>
      <c r="G27" s="146" t="s">
        <v>398</v>
      </c>
      <c r="H27" s="81">
        <f>IFERROR(SUMIFS(D_D[INV],D_D[MT],3,D_D[CAT],TA_35,D_D[EP],$F27),0)</f>
        <v>8400</v>
      </c>
      <c r="I27" s="81">
        <f>IFERROR(SUMIFS(D_D[BL],D_D[MT],3,D_D[CAT],TA_35,D_D[EP],$F27),0)</f>
        <v>1225</v>
      </c>
      <c r="J27" s="88">
        <f t="shared" si="6"/>
        <v>0.14583333333333334</v>
      </c>
      <c r="K27" s="104"/>
      <c r="L27" s="235"/>
      <c r="M27" s="234"/>
      <c r="N27" s="11"/>
      <c r="O27" s="7"/>
    </row>
    <row r="28" spans="1:15" s="1" customFormat="1" ht="39.950000000000003" customHeight="1" thickBot="1" x14ac:dyDescent="0.4">
      <c r="A28" s="24" t="s">
        <v>428</v>
      </c>
      <c r="B28" s="109" t="s">
        <v>211</v>
      </c>
      <c r="C28" s="82">
        <f>IFERROR(SUMIFS(D_D[INV],D_D[MT],3,D_D[CAT],TA_22,D_D[EP],$A28),0)</f>
        <v>94865</v>
      </c>
      <c r="D28" s="82">
        <f>IFERROR(SUMIFS(D_D[BL],D_D[MT],3,D_D[CAT],TA_22,D_D[EP],$A28),0)</f>
        <v>58224</v>
      </c>
      <c r="E28" s="83">
        <f t="shared" si="5"/>
        <v>0.61375639066041221</v>
      </c>
      <c r="F28" s="114" t="s">
        <v>110</v>
      </c>
      <c r="G28" s="147" t="s">
        <v>397</v>
      </c>
      <c r="H28" s="82">
        <f>IFERROR(SUMIFS(D_D[INV],D_D[MT],3,D_D[CAT],TA_36,D_D[EP],$F28),0)</f>
        <v>6389</v>
      </c>
      <c r="I28" s="82">
        <f>IFERROR(SUMIFS(D_D[BL],D_D[MT],3,D_D[CAT],TA_36,D_D[EP],$F28),0)</f>
        <v>3660</v>
      </c>
      <c r="J28" s="83">
        <f t="shared" si="6"/>
        <v>0.57285960244169665</v>
      </c>
      <c r="K28" s="104"/>
      <c r="L28" s="236"/>
      <c r="M28" s="234"/>
      <c r="N28" s="11"/>
      <c r="O28" s="7"/>
    </row>
    <row r="29" spans="1:15" s="1" customFormat="1" ht="39.950000000000003" customHeight="1" x14ac:dyDescent="0.35">
      <c r="A29" s="24"/>
      <c r="B29" s="217" t="s">
        <v>24</v>
      </c>
      <c r="C29" s="219">
        <f>SUM(C30:C36)</f>
        <v>107266</v>
      </c>
      <c r="D29" s="219">
        <f>SUM(D30:D36)</f>
        <v>85844</v>
      </c>
      <c r="E29" s="237">
        <f t="shared" ref="E29:E36" si="7">IFERROR(D29/C29,0)</f>
        <v>0.80029086569835739</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16</v>
      </c>
      <c r="D30" s="81">
        <f>IFERROR(SUMIFS(D_D[BL],D_D[MT],3,D_D[CAT],TA_23,D_D[EP],$A30),0)</f>
        <v>16</v>
      </c>
      <c r="E30" s="88">
        <f t="shared" si="7"/>
        <v>1</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11130</v>
      </c>
      <c r="D31" s="81">
        <f>IFERROR(SUMIFS(D_D[BL],D_D[MT],3,D_D[CAT],TA_23,D_D[EP],$A31),0)</f>
        <v>11053</v>
      </c>
      <c r="E31" s="88">
        <f t="shared" si="7"/>
        <v>0.99308176100628931</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861</v>
      </c>
      <c r="D32" s="81">
        <f>IFERROR(SUMIFS(D_D[BL],D_D[MT],3,D_D[CAT],TA_23,D_D[EP],$A32),0)</f>
        <v>810</v>
      </c>
      <c r="E32" s="88">
        <f t="shared" si="7"/>
        <v>0.94076655052264813</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39</v>
      </c>
      <c r="D33" s="81">
        <f>IFERROR(SUMIFS(D_D[BL],D_D[MT],3,D_D[CAT],TA_23,D_D[EP],$A33),0)</f>
        <v>21</v>
      </c>
      <c r="E33" s="88">
        <f t="shared" si="7"/>
        <v>0.53846153846153844</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726</v>
      </c>
      <c r="D34" s="81">
        <f>IFERROR(SUMIFS(D_D[BL],D_D[MT],3,D_D[CAT],TA_23,D_D[EP],$A34),0)</f>
        <v>700</v>
      </c>
      <c r="E34" s="88">
        <f t="shared" si="7"/>
        <v>0.96418732782369143</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79836</v>
      </c>
      <c r="D35" s="81">
        <f>IFERROR(SUMIFS(D_D[BL],D_D[MT],3,D_D[CAT],TA_23,D_D[EP],$A35),0)</f>
        <v>59819</v>
      </c>
      <c r="E35" s="88">
        <f t="shared" si="7"/>
        <v>0.74927351069692871</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14658</v>
      </c>
      <c r="D36" s="82">
        <f>IFERROR(SUMIFS(D_D[BL],D_D[MT],3,D_D[CAT],TA_23,D_D[EP],$A36),0)</f>
        <v>13425</v>
      </c>
      <c r="E36" s="83">
        <f t="shared" si="7"/>
        <v>0.91588211215718374</v>
      </c>
      <c r="F36" s="234"/>
      <c r="G36" s="234"/>
      <c r="H36" s="235"/>
      <c r="I36" s="235"/>
      <c r="J36" s="235"/>
      <c r="K36" s="235"/>
      <c r="L36" s="234"/>
      <c r="M36" s="234"/>
      <c r="N36" s="11"/>
      <c r="O36" s="7"/>
    </row>
    <row r="37" spans="1:15" s="1" customFormat="1" ht="39.950000000000003" customHeight="1" x14ac:dyDescent="0.35">
      <c r="A37" s="24"/>
      <c r="B37" s="217" t="s">
        <v>192</v>
      </c>
      <c r="C37" s="218">
        <f>SUM(C38:C43)</f>
        <v>156364</v>
      </c>
      <c r="D37" s="219">
        <f>SUM(D38:D43)</f>
        <v>114029</v>
      </c>
      <c r="E37" s="220">
        <f t="shared" ref="E37" si="8">IFERROR(D37/C37,0)</f>
        <v>0.72925353661968229</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9534</v>
      </c>
      <c r="D38" s="81">
        <f>IFERROR(SUMIFS(D_D[BL],D_D[MT],3,D_D[CAT],TA_24,D_D[EP],$A38),0)</f>
        <v>7830</v>
      </c>
      <c r="E38" s="88">
        <f t="shared" ref="E38:E43" si="9">IFERROR(D38/C38,0)</f>
        <v>0.82127123977344241</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46479</v>
      </c>
      <c r="D39" s="81">
        <f>IFERROR(SUMIFS(D_D[BL],D_D[MT],3,D_D[CAT],TA_24,D_D[EP],$A39),0)</f>
        <v>36279</v>
      </c>
      <c r="E39" s="88">
        <f t="shared" si="9"/>
        <v>0.78054605305621894</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1564</v>
      </c>
      <c r="D40" s="81">
        <f>IFERROR(SUMIFS(D_D[BL],D_D[MT],3,D_D[CAT],TA_24,D_D[EP],$A40),0)</f>
        <v>318</v>
      </c>
      <c r="E40" s="88">
        <f t="shared" si="9"/>
        <v>0.20332480818414322</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76589</v>
      </c>
      <c r="D41" s="81">
        <f>IFERROR(SUMIFS(D_D[BL],D_D[MT],3,D_D[CAT],TA_24,D_D[EP],$A41),0)</f>
        <v>50345</v>
      </c>
      <c r="E41" s="88">
        <f t="shared" si="9"/>
        <v>0.65733982686808812</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21666</v>
      </c>
      <c r="D42" s="81">
        <f>IFERROR(SUMIFS(D_D[BL],D_D[MT],3,D_D[CAT],TA_24,D_D[EP],$A42),0)</f>
        <v>18859</v>
      </c>
      <c r="E42" s="88">
        <f t="shared" si="9"/>
        <v>0.8704421674513062</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532</v>
      </c>
      <c r="D43" s="82">
        <f>IFERROR(SUMIFS(D_D[BL],D_D[MT],3,D_D[CAT],TA_24,D_D[EP],$A43),0)</f>
        <v>398</v>
      </c>
      <c r="E43" s="83">
        <f t="shared" si="9"/>
        <v>0.74812030075187974</v>
      </c>
      <c r="F43" s="234"/>
      <c r="G43" s="234"/>
      <c r="H43" s="234"/>
      <c r="I43" s="234"/>
      <c r="J43" s="234"/>
      <c r="K43" s="234"/>
      <c r="L43" s="234"/>
      <c r="M43" s="234"/>
      <c r="N43" s="11"/>
      <c r="O43" s="7"/>
    </row>
    <row r="44" spans="1:15" s="1" customFormat="1" ht="39.950000000000003" customHeight="1" x14ac:dyDescent="0.35">
      <c r="A44" s="24"/>
      <c r="B44" s="217" t="s">
        <v>401</v>
      </c>
      <c r="C44" s="218">
        <f>SUM(C45:C47)</f>
        <v>18871</v>
      </c>
      <c r="D44" s="219">
        <f>SUM(D45:D47)</f>
        <v>5852</v>
      </c>
      <c r="E44" s="220">
        <f t="shared" ref="E44:E46" si="10">IFERROR(D44/C44,0)</f>
        <v>0.31010545281119178</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14125</v>
      </c>
      <c r="D45" s="81">
        <f>IFERROR(SUMIFS(D_D[BL],D_D[MT],3,D_D[CAT],TA_25,D_D[EP],$A45),0)</f>
        <v>1469</v>
      </c>
      <c r="E45" s="88">
        <f t="shared" si="10"/>
        <v>0.104</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4746</v>
      </c>
      <c r="D46" s="82">
        <f>IFERROR(SUMIFS(D_D[BL],D_D[MT],3,D_D[CAT],TA_26,D_D[EP],$A46),0)</f>
        <v>4383</v>
      </c>
      <c r="E46" s="83">
        <f t="shared" si="10"/>
        <v>0.92351453855878629</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B3:N3"/>
    <mergeCell ref="G4:J4"/>
    <mergeCell ref="B4:E4"/>
    <mergeCell ref="L4:N4"/>
    <mergeCell ref="B2:G2"/>
    <mergeCell ref="H2:L2"/>
    <mergeCell ref="L16:M16"/>
    <mergeCell ref="L17:M17"/>
    <mergeCell ref="L12:L13"/>
    <mergeCell ref="M12:M13"/>
    <mergeCell ref="L15:N15"/>
  </mergeCells>
  <conditionalFormatting sqref="E29">
    <cfRule type="expression" dxfId="422" priority="97" stopIfTrue="1">
      <formula>ISERROR(E29)</formula>
    </cfRule>
  </conditionalFormatting>
  <conditionalFormatting sqref="G7">
    <cfRule type="expression" dxfId="421" priority="91" stopIfTrue="1">
      <formula>ISERROR(G7)</formula>
    </cfRule>
  </conditionalFormatting>
  <conditionalFormatting sqref="G9">
    <cfRule type="expression" dxfId="420" priority="87" stopIfTrue="1">
      <formula>ISERROR(G9)</formula>
    </cfRule>
  </conditionalFormatting>
  <conditionalFormatting sqref="J10">
    <cfRule type="expression" dxfId="419" priority="84" stopIfTrue="1">
      <formula>ISERROR(J10)</formula>
    </cfRule>
  </conditionalFormatting>
  <conditionalFormatting sqref="J17">
    <cfRule type="expression" dxfId="418" priority="83" stopIfTrue="1">
      <formula>ISERROR(J17)</formula>
    </cfRule>
  </conditionalFormatting>
  <conditionalFormatting sqref="J21">
    <cfRule type="expression" dxfId="417" priority="81" stopIfTrue="1">
      <formula>ISERROR(J21)</formula>
    </cfRule>
  </conditionalFormatting>
  <conditionalFormatting sqref="C5">
    <cfRule type="expression" dxfId="416" priority="66" stopIfTrue="1">
      <formula>ISERROR(C5)</formula>
    </cfRule>
  </conditionalFormatting>
  <conditionalFormatting sqref="H5">
    <cfRule type="expression" dxfId="415" priority="65" stopIfTrue="1">
      <formula>ISERROR(H5)</formula>
    </cfRule>
  </conditionalFormatting>
  <conditionalFormatting sqref="M5">
    <cfRule type="expression" dxfId="414" priority="59" stopIfTrue="1">
      <formula>ISERROR(M5)</formula>
    </cfRule>
  </conditionalFormatting>
  <conditionalFormatting sqref="N5">
    <cfRule type="expression" dxfId="413" priority="58" stopIfTrue="1">
      <formula>ISERROR(N5)</formula>
    </cfRule>
  </conditionalFormatting>
  <conditionalFormatting sqref="E7">
    <cfRule type="expression" dxfId="412" priority="57" stopIfTrue="1">
      <formula>ISERROR(E7)</formula>
    </cfRule>
  </conditionalFormatting>
  <conditionalFormatting sqref="E8">
    <cfRule type="expression" dxfId="411" priority="56" stopIfTrue="1">
      <formula>ISERROR(E8)</formula>
    </cfRule>
  </conditionalFormatting>
  <conditionalFormatting sqref="E9">
    <cfRule type="expression" dxfId="410" priority="55" stopIfTrue="1">
      <formula>ISERROR(E9)</formula>
    </cfRule>
  </conditionalFormatting>
  <conditionalFormatting sqref="E11">
    <cfRule type="expression" dxfId="409" priority="54" stopIfTrue="1">
      <formula>ISERROR(E11)</formula>
    </cfRule>
  </conditionalFormatting>
  <conditionalFormatting sqref="E12">
    <cfRule type="expression" dxfId="408" priority="53" stopIfTrue="1">
      <formula>ISERROR(E12)</formula>
    </cfRule>
  </conditionalFormatting>
  <conditionalFormatting sqref="E14">
    <cfRule type="expression" dxfId="407" priority="52" stopIfTrue="1">
      <formula>ISERROR(E14)</formula>
    </cfRule>
  </conditionalFormatting>
  <conditionalFormatting sqref="E15">
    <cfRule type="expression" dxfId="406" priority="51" stopIfTrue="1">
      <formula>ISERROR(E15)</formula>
    </cfRule>
  </conditionalFormatting>
  <conditionalFormatting sqref="E16">
    <cfRule type="expression" dxfId="405" priority="50" stopIfTrue="1">
      <formula>ISERROR(E16)</formula>
    </cfRule>
  </conditionalFormatting>
  <conditionalFormatting sqref="E17">
    <cfRule type="expression" dxfId="404" priority="49" stopIfTrue="1">
      <formula>ISERROR(E17)</formula>
    </cfRule>
  </conditionalFormatting>
  <conditionalFormatting sqref="E18">
    <cfRule type="expression" dxfId="403" priority="48" stopIfTrue="1">
      <formula>ISERROR(E18)</formula>
    </cfRule>
  </conditionalFormatting>
  <conditionalFormatting sqref="E19">
    <cfRule type="expression" dxfId="402" priority="46" stopIfTrue="1">
      <formula>ISERROR(E19)</formula>
    </cfRule>
  </conditionalFormatting>
  <conditionalFormatting sqref="E20">
    <cfRule type="expression" dxfId="401" priority="45" stopIfTrue="1">
      <formula>ISERROR(E20)</formula>
    </cfRule>
  </conditionalFormatting>
  <conditionalFormatting sqref="E22">
    <cfRule type="expression" dxfId="400" priority="44" stopIfTrue="1">
      <formula>ISERROR(E22)</formula>
    </cfRule>
  </conditionalFormatting>
  <conditionalFormatting sqref="E23">
    <cfRule type="expression" dxfId="399" priority="43" stopIfTrue="1">
      <formula>ISERROR(E23)</formula>
    </cfRule>
  </conditionalFormatting>
  <conditionalFormatting sqref="E24">
    <cfRule type="expression" dxfId="398" priority="42" stopIfTrue="1">
      <formula>ISERROR(E24)</formula>
    </cfRule>
  </conditionalFormatting>
  <conditionalFormatting sqref="E25">
    <cfRule type="expression" dxfId="397" priority="41" stopIfTrue="1">
      <formula>ISERROR(E25)</formula>
    </cfRule>
  </conditionalFormatting>
  <conditionalFormatting sqref="E26">
    <cfRule type="expression" dxfId="396" priority="40" stopIfTrue="1">
      <formula>ISERROR(E26)</formula>
    </cfRule>
  </conditionalFormatting>
  <conditionalFormatting sqref="E27">
    <cfRule type="expression" dxfId="395" priority="39" stopIfTrue="1">
      <formula>ISERROR(E27)</formula>
    </cfRule>
  </conditionalFormatting>
  <conditionalFormatting sqref="E28">
    <cfRule type="expression" dxfId="394" priority="38" stopIfTrue="1">
      <formula>ISERROR(E28)</formula>
    </cfRule>
  </conditionalFormatting>
  <conditionalFormatting sqref="E30">
    <cfRule type="expression" dxfId="393" priority="37" stopIfTrue="1">
      <formula>ISERROR(E30)</formula>
    </cfRule>
  </conditionalFormatting>
  <conditionalFormatting sqref="E31">
    <cfRule type="expression" dxfId="392" priority="36" stopIfTrue="1">
      <formula>ISERROR(E31)</formula>
    </cfRule>
  </conditionalFormatting>
  <conditionalFormatting sqref="E32">
    <cfRule type="expression" dxfId="391" priority="35" stopIfTrue="1">
      <formula>ISERROR(E32)</formula>
    </cfRule>
  </conditionalFormatting>
  <conditionalFormatting sqref="E33">
    <cfRule type="expression" dxfId="390" priority="34" stopIfTrue="1">
      <formula>ISERROR(E33)</formula>
    </cfRule>
  </conditionalFormatting>
  <conditionalFormatting sqref="E34">
    <cfRule type="expression" dxfId="389" priority="33" stopIfTrue="1">
      <formula>ISERROR(E34)</formula>
    </cfRule>
  </conditionalFormatting>
  <conditionalFormatting sqref="E35">
    <cfRule type="expression" dxfId="388" priority="32" stopIfTrue="1">
      <formula>ISERROR(E35)</formula>
    </cfRule>
  </conditionalFormatting>
  <conditionalFormatting sqref="E36">
    <cfRule type="expression" dxfId="387" priority="31" stopIfTrue="1">
      <formula>ISERROR(E36)</formula>
    </cfRule>
  </conditionalFormatting>
  <conditionalFormatting sqref="E38">
    <cfRule type="expression" dxfId="386" priority="30" stopIfTrue="1">
      <formula>ISERROR(E38)</formula>
    </cfRule>
  </conditionalFormatting>
  <conditionalFormatting sqref="E39">
    <cfRule type="expression" dxfId="385" priority="29" stopIfTrue="1">
      <formula>ISERROR(E39)</formula>
    </cfRule>
  </conditionalFormatting>
  <conditionalFormatting sqref="E40">
    <cfRule type="expression" dxfId="384" priority="28" stopIfTrue="1">
      <formula>ISERROR(E40)</formula>
    </cfRule>
  </conditionalFormatting>
  <conditionalFormatting sqref="E41">
    <cfRule type="expression" dxfId="383" priority="27" stopIfTrue="1">
      <formula>ISERROR(E41)</formula>
    </cfRule>
  </conditionalFormatting>
  <conditionalFormatting sqref="E42">
    <cfRule type="expression" dxfId="382" priority="26" stopIfTrue="1">
      <formula>ISERROR(E42)</formula>
    </cfRule>
  </conditionalFormatting>
  <conditionalFormatting sqref="E43">
    <cfRule type="expression" dxfId="381" priority="25" stopIfTrue="1">
      <formula>ISERROR(E43)</formula>
    </cfRule>
  </conditionalFormatting>
  <conditionalFormatting sqref="J7">
    <cfRule type="expression" dxfId="380" priority="24" stopIfTrue="1">
      <formula>ISERROR(J7)</formula>
    </cfRule>
  </conditionalFormatting>
  <conditionalFormatting sqref="J8">
    <cfRule type="expression" dxfId="379" priority="23" stopIfTrue="1">
      <formula>ISERROR(J8)</formula>
    </cfRule>
  </conditionalFormatting>
  <conditionalFormatting sqref="J9">
    <cfRule type="expression" dxfId="378" priority="22" stopIfTrue="1">
      <formula>ISERROR(J9)</formula>
    </cfRule>
  </conditionalFormatting>
  <conditionalFormatting sqref="J11">
    <cfRule type="expression" dxfId="377" priority="21" stopIfTrue="1">
      <formula>ISERROR(J11)</formula>
    </cfRule>
  </conditionalFormatting>
  <conditionalFormatting sqref="J12">
    <cfRule type="expression" dxfId="376" priority="20" stopIfTrue="1">
      <formula>ISERROR(J12)</formula>
    </cfRule>
  </conditionalFormatting>
  <conditionalFormatting sqref="J13">
    <cfRule type="expression" dxfId="375" priority="19" stopIfTrue="1">
      <formula>ISERROR(J13)</formula>
    </cfRule>
  </conditionalFormatting>
  <conditionalFormatting sqref="J14">
    <cfRule type="expression" dxfId="374" priority="18" stopIfTrue="1">
      <formula>ISERROR(J14)</formula>
    </cfRule>
  </conditionalFormatting>
  <conditionalFormatting sqref="J15">
    <cfRule type="expression" dxfId="373" priority="17" stopIfTrue="1">
      <formula>ISERROR(J15)</formula>
    </cfRule>
  </conditionalFormatting>
  <conditionalFormatting sqref="J16">
    <cfRule type="expression" dxfId="372" priority="16" stopIfTrue="1">
      <formula>ISERROR(J16)</formula>
    </cfRule>
  </conditionalFormatting>
  <conditionalFormatting sqref="J18">
    <cfRule type="expression" dxfId="371" priority="15" stopIfTrue="1">
      <formula>ISERROR(J18)</formula>
    </cfRule>
  </conditionalFormatting>
  <conditionalFormatting sqref="J19">
    <cfRule type="expression" dxfId="370" priority="14" stopIfTrue="1">
      <formula>ISERROR(J19)</formula>
    </cfRule>
  </conditionalFormatting>
  <conditionalFormatting sqref="J20">
    <cfRule type="expression" dxfId="369" priority="13" stopIfTrue="1">
      <formula>ISERROR(J20)</formula>
    </cfRule>
  </conditionalFormatting>
  <conditionalFormatting sqref="J22">
    <cfRule type="expression" dxfId="368" priority="12" stopIfTrue="1">
      <formula>ISERROR(J22)</formula>
    </cfRule>
  </conditionalFormatting>
  <conditionalFormatting sqref="J23">
    <cfRule type="expression" dxfId="367" priority="11" stopIfTrue="1">
      <formula>ISERROR(J23)</formula>
    </cfRule>
  </conditionalFormatting>
  <conditionalFormatting sqref="J24">
    <cfRule type="expression" dxfId="366" priority="10" stopIfTrue="1">
      <formula>ISERROR(J24)</formula>
    </cfRule>
  </conditionalFormatting>
  <conditionalFormatting sqref="J25">
    <cfRule type="expression" dxfId="365" priority="9" stopIfTrue="1">
      <formula>ISERROR(J25)</formula>
    </cfRule>
  </conditionalFormatting>
  <conditionalFormatting sqref="J26">
    <cfRule type="expression" dxfId="364" priority="8" stopIfTrue="1">
      <formula>ISERROR(J26)</formula>
    </cfRule>
  </conditionalFormatting>
  <conditionalFormatting sqref="J27">
    <cfRule type="expression" dxfId="363" priority="7" stopIfTrue="1">
      <formula>ISERROR(J27)</formula>
    </cfRule>
  </conditionalFormatting>
  <conditionalFormatting sqref="J28">
    <cfRule type="expression" dxfId="362" priority="5" stopIfTrue="1">
      <formula>ISERROR(J28)</formula>
    </cfRule>
  </conditionalFormatting>
  <conditionalFormatting sqref="E45">
    <cfRule type="expression" dxfId="361" priority="4" stopIfTrue="1">
      <formula>ISERROR(E45)</formula>
    </cfRule>
  </conditionalFormatting>
  <conditionalFormatting sqref="E46">
    <cfRule type="expression" dxfId="360"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xSplit="2" ySplit="5" topLeftCell="C6" activePane="bottomRight" state="frozen"/>
      <selection pane="topRight" activeCell="C1" sqref="C1"/>
      <selection pane="bottomLeft" activeCell="A6" sqref="A6"/>
      <selection pane="bottomRight" activeCell="B6" sqref="B6"/>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42791</v>
      </c>
      <c r="H2" s="387"/>
      <c r="I2" s="387"/>
      <c r="J2" s="387"/>
      <c r="K2" s="282"/>
      <c r="L2" s="282"/>
      <c r="M2" s="282"/>
      <c r="N2" s="282"/>
      <c r="O2" s="282"/>
      <c r="P2" s="282"/>
      <c r="Q2" s="282"/>
      <c r="R2" s="282"/>
      <c r="S2" s="283"/>
      <c r="T2" s="4"/>
    </row>
    <row r="3" spans="1:20" ht="20.100000000000001" customHeight="1" x14ac:dyDescent="0.2">
      <c r="A3" s="4"/>
      <c r="B3" s="374"/>
      <c r="C3" s="383" t="s">
        <v>187</v>
      </c>
      <c r="D3" s="383"/>
      <c r="E3" s="384" t="s">
        <v>438</v>
      </c>
      <c r="F3" s="384"/>
      <c r="G3" s="384"/>
      <c r="H3" s="384" t="s">
        <v>5</v>
      </c>
      <c r="I3" s="384"/>
      <c r="J3" s="384"/>
      <c r="K3" s="384" t="s">
        <v>439</v>
      </c>
      <c r="L3" s="384"/>
      <c r="M3" s="384"/>
      <c r="N3" s="384" t="s">
        <v>6</v>
      </c>
      <c r="O3" s="384"/>
      <c r="P3" s="384"/>
      <c r="Q3" s="258" t="s">
        <v>7</v>
      </c>
      <c r="R3" s="258" t="s">
        <v>8</v>
      </c>
      <c r="S3" s="258" t="s">
        <v>9</v>
      </c>
      <c r="T3" s="4"/>
    </row>
    <row r="4" spans="1:20" ht="38.25" x14ac:dyDescent="0.2">
      <c r="A4" s="14"/>
      <c r="B4" s="10"/>
      <c r="C4" s="15" t="s">
        <v>10</v>
      </c>
      <c r="D4" s="16" t="s">
        <v>113</v>
      </c>
      <c r="E4" s="17" t="s">
        <v>10</v>
      </c>
      <c r="F4" s="18" t="s">
        <v>1</v>
      </c>
      <c r="G4" s="19" t="s">
        <v>2</v>
      </c>
      <c r="H4" s="17" t="s">
        <v>10</v>
      </c>
      <c r="I4" s="18" t="s">
        <v>1</v>
      </c>
      <c r="J4" s="19" t="s">
        <v>2</v>
      </c>
      <c r="K4" s="17" t="s">
        <v>10</v>
      </c>
      <c r="L4" s="18" t="s">
        <v>1</v>
      </c>
      <c r="M4" s="19" t="s">
        <v>2</v>
      </c>
      <c r="N4" s="17" t="s">
        <v>10</v>
      </c>
      <c r="O4" s="18" t="s">
        <v>1</v>
      </c>
      <c r="P4" s="19" t="s">
        <v>2</v>
      </c>
      <c r="Q4" s="20" t="s">
        <v>10</v>
      </c>
      <c r="R4" s="20" t="s">
        <v>10</v>
      </c>
      <c r="S4" s="21" t="s">
        <v>372</v>
      </c>
      <c r="T4" s="22"/>
    </row>
    <row r="5" spans="1:20" ht="18" x14ac:dyDescent="0.25">
      <c r="A5" s="4"/>
      <c r="B5" s="8"/>
      <c r="C5" s="375" t="s">
        <v>452</v>
      </c>
      <c r="D5" s="376"/>
      <c r="E5" s="376"/>
      <c r="F5" s="376"/>
      <c r="G5" s="376"/>
      <c r="H5" s="376"/>
      <c r="I5" s="376"/>
      <c r="J5" s="376"/>
      <c r="K5" s="376"/>
      <c r="L5" s="376"/>
      <c r="M5" s="376"/>
      <c r="N5" s="376"/>
      <c r="O5" s="376"/>
      <c r="P5" s="376"/>
      <c r="Q5" s="376"/>
      <c r="R5" s="376"/>
      <c r="S5" s="377"/>
      <c r="T5" s="7"/>
    </row>
    <row r="6" spans="1:20" x14ac:dyDescent="0.2">
      <c r="A6" s="23">
        <v>100</v>
      </c>
      <c r="B6" s="241" t="s">
        <v>368</v>
      </c>
      <c r="C6" s="242">
        <f>IFERROR(SUMIFS(D_D[INV],D_D[MT],1,D_D[CAT],TA_20,D_D[EP],-1, D_D[LOC],$A6),0)</f>
        <v>193301</v>
      </c>
      <c r="D6" s="243">
        <f>IFERROR(SUMIFS(D_D[ADP],D_D[MT],1,D_D[CAT],D$1,D_D[EP],-1, D_D[LOC],$A6),0)</f>
        <v>338.78</v>
      </c>
      <c r="E6" s="242">
        <f>IFERROR(SUMIFS(D_D[INV],D_D[MT],2,D_D[CAT],TA_21,D_D[EP],-1, D_D[LOC],$A6),0)</f>
        <v>362904</v>
      </c>
      <c r="F6" s="242">
        <f>IFERROR(SUMIFS(D_D[BL],D_D[MT],2,D_D[CAT],TA_21,D_D[EP],-1, D_D[LOC],$A6),0)</f>
        <v>97617</v>
      </c>
      <c r="G6" s="244">
        <f t="shared" ref="G6" si="0">IFERROR(F6/E6,"0%")</f>
        <v>0.26898849282454862</v>
      </c>
      <c r="H6" s="242">
        <f>IFERROR(SUMIFS(D_D[INV],D_D[MT],2,D_D[CAT],TA_22,D_D[EP],-1, D_D[LOC],$A6),0)</f>
        <v>307485</v>
      </c>
      <c r="I6" s="242">
        <f>IFERROR(SUMIFS(D_D[BL],D_D[MT],2,D_D[CAT],TA_22,D_D[EP],-1, D_D[LOC],$A6),0)</f>
        <v>180576</v>
      </c>
      <c r="J6" s="244">
        <f t="shared" ref="J6" si="1">IFERROR(I6/H6,"0%")</f>
        <v>0.58726767159373627</v>
      </c>
      <c r="K6" s="242">
        <f>IFERROR(SUMIFS(D_D[INV],D_D[MT],2,D_D[CAT],TA_23,D_D[EP],-1, D_D[LOC],$A6),0)</f>
        <v>112625</v>
      </c>
      <c r="L6" s="242">
        <f>IFERROR(SUMIFS(D_D[BL],D_D[MT],2,D_D[CAT],TA_23,D_D[EP],-1, D_D[LOC],$A6),0)</f>
        <v>89702</v>
      </c>
      <c r="M6" s="244">
        <f t="shared" ref="M6" si="2">IFERROR(L6/K6,"0%")</f>
        <v>0.79646614872364041</v>
      </c>
      <c r="N6" s="242">
        <f>IFERROR(SUMIFS(D_D[INV],D_D[MT],2,D_D[CAT],TA_24,D_D[EP],-1, D_D[LOC],$A6),0)</f>
        <v>157534</v>
      </c>
      <c r="O6" s="242">
        <f>IFERROR(SUMIFS(D_D[BL],D_D[MT],2,D_D[CAT],TA_24,D_D[EP],-1, D_D[LOC],$A6),0)</f>
        <v>114560</v>
      </c>
      <c r="P6" s="244">
        <f t="shared" ref="P6" si="3">IFERROR(O6/N6,"0%")</f>
        <v>0.72720809476049619</v>
      </c>
      <c r="Q6" s="245">
        <f>IFERROR(SUMIFS(D_D[INV],D_D[MT],2,D_D[CAT],TA_25,D_D[EP],-1, D_D[LOC],$A6),0)</f>
        <v>14125</v>
      </c>
      <c r="R6" s="55">
        <f>IFERROR(SUMIFS(D_D[INV],D_D[MT],2,D_D[CAT],TA_26,D_D[EP],-1, D_D[LOC],$A6),0)</f>
        <v>4746</v>
      </c>
      <c r="S6" s="245">
        <f>IFERROR(SUMIFS(D_D[INV],D_D[MT],7,D_D[CAT],2,D_D[EP],TA_20, D_D[LOC],$A6),0)</f>
        <v>292945</v>
      </c>
      <c r="T6" s="7"/>
    </row>
    <row r="7" spans="1:20" x14ac:dyDescent="0.2">
      <c r="A7" s="23">
        <v>392</v>
      </c>
      <c r="B7" s="246" t="s">
        <v>294</v>
      </c>
      <c r="C7" s="52">
        <f>IFERROR(SUMIFS(D_D[INV],D_D[MT],1,D_D[CAT],TA_20,D_D[EP],-1, D_D[LOC],$A7),0)</f>
        <v>51114</v>
      </c>
      <c r="D7" s="41">
        <f>IFERROR(SUMIFS(D_D[ADP],D_D[MT],1,D_D[CAT],D$1,D_D[EP],-1, D_D[LOC],$A7),0)</f>
        <v>349.29</v>
      </c>
      <c r="E7" s="53">
        <f>IFERROR(SUMIFS(D_D[INV],D_D[MT],2,D_D[CAT],TA_21,D_D[EP],-1, D_D[LOC],$A7),0)</f>
        <v>83152</v>
      </c>
      <c r="F7" s="52">
        <f>IFERROR(SUMIFS(D_D[BL],D_D[MT],2,D_D[CAT],TA_21,D_D[EP],-1, D_D[LOC],$A7),0)</f>
        <v>23076</v>
      </c>
      <c r="G7" s="54">
        <f t="shared" ref="G7:G70" si="4">IFERROR(F7/E7,"0%")</f>
        <v>0.27751587454300558</v>
      </c>
      <c r="H7" s="52">
        <f>IFERROR(SUMIFS(D_D[INV],D_D[MT],2,D_D[CAT],TA_22,D_D[EP],-1, D_D[LOC],$A7),0)</f>
        <v>76699</v>
      </c>
      <c r="I7" s="52">
        <f>IFERROR(SUMIFS(D_D[BL],D_D[MT],2,D_D[CAT],TA_22,D_D[EP],-1, D_D[LOC],$A7),0)</f>
        <v>45058</v>
      </c>
      <c r="J7" s="54">
        <f t="shared" ref="J7:J70" si="5">IFERROR(I7/H7,"0%")</f>
        <v>0.58746528637922268</v>
      </c>
      <c r="K7" s="52">
        <f>IFERROR(SUMIFS(D_D[INV],D_D[MT],2,D_D[CAT],TA_23,D_D[EP],-1, D_D[LOC],$A7),0)</f>
        <v>33591</v>
      </c>
      <c r="L7" s="52">
        <f>IFERROR(SUMIFS(D_D[BL],D_D[MT],2,D_D[CAT],TA_23,D_D[EP],-1, D_D[LOC],$A7),0)</f>
        <v>25959</v>
      </c>
      <c r="M7" s="54">
        <f t="shared" ref="M7:M70" si="6">IFERROR(L7/K7,"0%")</f>
        <v>0.77279628471912121</v>
      </c>
      <c r="N7" s="52">
        <f>IFERROR(SUMIFS(D_D[INV],D_D[MT],2,D_D[CAT],TA_24,D_D[EP],-1, D_D[LOC],$A7),0)</f>
        <v>25970</v>
      </c>
      <c r="O7" s="52">
        <f>IFERROR(SUMIFS(D_D[BL],D_D[MT],2,D_D[CAT],TA_24,D_D[EP],-1, D_D[LOC],$A7),0)</f>
        <v>21475</v>
      </c>
      <c r="P7" s="54">
        <f t="shared" ref="P7:P70" si="7">IFERROR(O7/N7,"0%")</f>
        <v>0.82691567192914905</v>
      </c>
      <c r="Q7" s="52">
        <f>IFERROR(SUMIFS(D_D[INV],D_D[MT],2,D_D[CAT],TA_25,D_D[EP],-1, D_D[LOC],$A7),0)</f>
        <v>8164</v>
      </c>
      <c r="R7" s="55">
        <f>IFERROR(SUMIFS(D_D[INV],D_D[MT],2,D_D[CAT],TA_26,D_D[EP],-1, D_D[LOC],$A7),0)</f>
        <v>77</v>
      </c>
      <c r="S7" s="55">
        <f>IFERROR(SUMIFS(D_D[INV],D_D[MT],7,D_D[CAT],2,D_D[EP],TA_20, D_D[LOC],$A7),0)</f>
        <v>53317</v>
      </c>
      <c r="T7" s="7"/>
    </row>
    <row r="8" spans="1:20" x14ac:dyDescent="0.2">
      <c r="A8" s="24" t="s">
        <v>122</v>
      </c>
      <c r="B8" s="110" t="s">
        <v>27</v>
      </c>
      <c r="C8" s="50">
        <f>IFERROR(SUMIFS(D_D[INV],D_D[MT],1,D_D[CAT],TA_20,D_D[EP],-1, D_D[LOC],$A8),0)</f>
        <v>5554</v>
      </c>
      <c r="D8" s="42">
        <f>IFERROR(SUMIFS(D_D[ADP],D_D[MT],1,D_D[CAT],D$1,D_D[EP],-1, D_D[LOC],$A8),0)</f>
        <v>747.61</v>
      </c>
      <c r="E8" s="39">
        <f>IFERROR(SUMIFS(D_D[INV],D_D[MT],2,D_D[CAT],TA_21,D_D[EP],-1, D_D[LOC],$A8),0)</f>
        <v>4822</v>
      </c>
      <c r="F8" s="36">
        <f>IFERROR(SUMIFS(D_D[BL],D_D[MT],2,D_D[CAT],TA_21,D_D[EP],-1, D_D[LOC],$A8),0)</f>
        <v>1596</v>
      </c>
      <c r="G8" s="56">
        <f t="shared" si="4"/>
        <v>0.33098299460804648</v>
      </c>
      <c r="H8" s="35">
        <f>IFERROR(SUMIFS(D_D[INV],D_D[MT],2,D_D[CAT],TA_22,D_D[EP],-1, D_D[LOC],$A8),0)</f>
        <v>7145</v>
      </c>
      <c r="I8" s="36">
        <f>IFERROR(SUMIFS(D_D[BL],D_D[MT],2,D_D[CAT],TA_22,D_D[EP],-1, D_D[LOC],$A8),0)</f>
        <v>5754</v>
      </c>
      <c r="J8" s="56">
        <f t="shared" si="5"/>
        <v>0.80531840447865644</v>
      </c>
      <c r="K8" s="46">
        <f>IFERROR(SUMIFS(D_D[INV],D_D[MT],2,D_D[CAT],TA_23,D_D[EP],-1, D_D[LOC],$A8),0)</f>
        <v>3526</v>
      </c>
      <c r="L8" s="47">
        <f>IFERROR(SUMIFS(D_D[BL],D_D[MT],2,D_D[CAT],TA_23,D_D[EP],-1, D_D[LOC],$A8),0)</f>
        <v>2915</v>
      </c>
      <c r="M8" s="56">
        <f t="shared" si="6"/>
        <v>0.82671582529778787</v>
      </c>
      <c r="N8" s="46">
        <f>IFERROR(SUMIFS(D_D[INV],D_D[MT],2,D_D[CAT],TA_24,D_D[EP],-1, D_D[LOC],$A8),0)</f>
        <v>1973</v>
      </c>
      <c r="O8" s="47">
        <f>IFERROR(SUMIFS(D_D[BL],D_D[MT],2,D_D[CAT],TA_24,D_D[EP],-1, D_D[LOC],$A8),0)</f>
        <v>1637</v>
      </c>
      <c r="P8" s="56">
        <f t="shared" si="7"/>
        <v>0.82970096300050689</v>
      </c>
      <c r="Q8" s="44">
        <f>IFERROR(SUMIFS(D_D[INV],D_D[MT],2,D_D[CAT],TA_25,D_D[EP],-1, D_D[LOC],$A8),0)</f>
        <v>0</v>
      </c>
      <c r="R8" s="44">
        <f>IFERROR(SUMIFS(D_D[INV],D_D[MT],2,D_D[CAT],TA_26,D_D[EP],-1, D_D[LOC],$A8),0)</f>
        <v>12</v>
      </c>
      <c r="S8" s="44">
        <f>IFERROR(SUMIFS(D_D[INV],D_D[MT],7,D_D[CAT],2,D_D[EP],TA_20, D_D[LOC],$A8),0)</f>
        <v>4411</v>
      </c>
      <c r="T8" s="7"/>
    </row>
    <row r="9" spans="1:20" x14ac:dyDescent="0.2">
      <c r="A9" s="24" t="s">
        <v>115</v>
      </c>
      <c r="B9" s="110" t="s">
        <v>29</v>
      </c>
      <c r="C9" s="50">
        <f>IFERROR(SUMIFS(D_D[INV],D_D[MT],1,D_D[CAT],TA_20,D_D[EP],-1, D_D[LOC],$A9),0)</f>
        <v>2123</v>
      </c>
      <c r="D9" s="42">
        <f>IFERROR(SUMIFS(D_D[ADP],D_D[MT],1,D_D[CAT],D$1,D_D[EP],-1, D_D[LOC],$A9),0)</f>
        <v>715.93</v>
      </c>
      <c r="E9" s="39">
        <f>IFERROR(SUMIFS(D_D[INV],D_D[MT],2,D_D[CAT],TA_21,D_D[EP],-1, D_D[LOC],$A9),0)</f>
        <v>3353</v>
      </c>
      <c r="F9" s="36">
        <f>IFERROR(SUMIFS(D_D[BL],D_D[MT],2,D_D[CAT],TA_21,D_D[EP],-1, D_D[LOC],$A9),0)</f>
        <v>828</v>
      </c>
      <c r="G9" s="56">
        <f t="shared" si="4"/>
        <v>0.2469430360870862</v>
      </c>
      <c r="H9" s="35">
        <f>IFERROR(SUMIFS(D_D[INV],D_D[MT],2,D_D[CAT],TA_22,D_D[EP],-1, D_D[LOC],$A9),0)</f>
        <v>3820</v>
      </c>
      <c r="I9" s="36">
        <f>IFERROR(SUMIFS(D_D[BL],D_D[MT],2,D_D[CAT],TA_22,D_D[EP],-1, D_D[LOC],$A9),0)</f>
        <v>2888</v>
      </c>
      <c r="J9" s="56">
        <f t="shared" si="5"/>
        <v>0.75602094240837692</v>
      </c>
      <c r="K9" s="46">
        <f>IFERROR(SUMIFS(D_D[INV],D_D[MT],2,D_D[CAT],TA_23,D_D[EP],-1, D_D[LOC],$A9),0)</f>
        <v>2017</v>
      </c>
      <c r="L9" s="47">
        <f>IFERROR(SUMIFS(D_D[BL],D_D[MT],2,D_D[CAT],TA_23,D_D[EP],-1, D_D[LOC],$A9),0)</f>
        <v>1730</v>
      </c>
      <c r="M9" s="56">
        <f t="shared" si="6"/>
        <v>0.85770946950917204</v>
      </c>
      <c r="N9" s="46">
        <f>IFERROR(SUMIFS(D_D[INV],D_D[MT],2,D_D[CAT],TA_24,D_D[EP],-1, D_D[LOC],$A9),0)</f>
        <v>636</v>
      </c>
      <c r="O9" s="47">
        <f>IFERROR(SUMIFS(D_D[BL],D_D[MT],2,D_D[CAT],TA_24,D_D[EP],-1, D_D[LOC],$A9),0)</f>
        <v>499</v>
      </c>
      <c r="P9" s="56">
        <f t="shared" si="7"/>
        <v>0.78459119496855345</v>
      </c>
      <c r="Q9" s="44">
        <f>IFERROR(SUMIFS(D_D[INV],D_D[MT],2,D_D[CAT],TA_25,D_D[EP],-1, D_D[LOC],$A9),0)</f>
        <v>0</v>
      </c>
      <c r="R9" s="44">
        <f>IFERROR(SUMIFS(D_D[INV],D_D[MT],2,D_D[CAT],TA_26,D_D[EP],-1, D_D[LOC],$A9),0)</f>
        <v>7</v>
      </c>
      <c r="S9" s="44">
        <f>IFERROR(SUMIFS(D_D[INV],D_D[MT],7,D_D[CAT],2,D_D[EP],TA_20, D_D[LOC],$A9),0)</f>
        <v>2671</v>
      </c>
      <c r="T9" s="7"/>
    </row>
    <row r="10" spans="1:20" x14ac:dyDescent="0.2">
      <c r="A10" s="24" t="s">
        <v>118</v>
      </c>
      <c r="B10" s="110" t="s">
        <v>20</v>
      </c>
      <c r="C10" s="50">
        <f>IFERROR(SUMIFS(D_D[INV],D_D[MT],1,D_D[CAT],TA_20,D_D[EP],-1, D_D[LOC],$A10),0)</f>
        <v>811</v>
      </c>
      <c r="D10" s="42">
        <f>IFERROR(SUMIFS(D_D[ADP],D_D[MT],1,D_D[CAT],D$1,D_D[EP],-1, D_D[LOC],$A10),0)</f>
        <v>119.83</v>
      </c>
      <c r="E10" s="39">
        <f>IFERROR(SUMIFS(D_D[INV],D_D[MT],2,D_D[CAT],TA_21,D_D[EP],-1, D_D[LOC],$A10),0)</f>
        <v>4055</v>
      </c>
      <c r="F10" s="36">
        <f>IFERROR(SUMIFS(D_D[BL],D_D[MT],2,D_D[CAT],TA_21,D_D[EP],-1, D_D[LOC],$A10),0)</f>
        <v>899</v>
      </c>
      <c r="G10" s="56">
        <f t="shared" si="4"/>
        <v>0.22170160295930949</v>
      </c>
      <c r="H10" s="35">
        <f>IFERROR(SUMIFS(D_D[INV],D_D[MT],2,D_D[CAT],TA_22,D_D[EP],-1, D_D[LOC],$A10),0)</f>
        <v>1349</v>
      </c>
      <c r="I10" s="36">
        <f>IFERROR(SUMIFS(D_D[BL],D_D[MT],2,D_D[CAT],TA_22,D_D[EP],-1, D_D[LOC],$A10),0)</f>
        <v>549</v>
      </c>
      <c r="J10" s="56">
        <f t="shared" si="5"/>
        <v>0.40696812453669384</v>
      </c>
      <c r="K10" s="46">
        <f>IFERROR(SUMIFS(D_D[INV],D_D[MT],2,D_D[CAT],TA_23,D_D[EP],-1, D_D[LOC],$A10),0)</f>
        <v>469</v>
      </c>
      <c r="L10" s="47">
        <f>IFERROR(SUMIFS(D_D[BL],D_D[MT],2,D_D[CAT],TA_23,D_D[EP],-1, D_D[LOC],$A10),0)</f>
        <v>346</v>
      </c>
      <c r="M10" s="56">
        <f t="shared" si="6"/>
        <v>0.73773987206823033</v>
      </c>
      <c r="N10" s="46">
        <f>IFERROR(SUMIFS(D_D[INV],D_D[MT],2,D_D[CAT],TA_24,D_D[EP],-1, D_D[LOC],$A10),0)</f>
        <v>367</v>
      </c>
      <c r="O10" s="47">
        <f>IFERROR(SUMIFS(D_D[BL],D_D[MT],2,D_D[CAT],TA_24,D_D[EP],-1, D_D[LOC],$A10),0)</f>
        <v>228</v>
      </c>
      <c r="P10" s="56">
        <f t="shared" si="7"/>
        <v>0.62125340599455037</v>
      </c>
      <c r="Q10" s="44">
        <f>IFERROR(SUMIFS(D_D[INV],D_D[MT],2,D_D[CAT],TA_25,D_D[EP],-1, D_D[LOC],$A10),0)</f>
        <v>0</v>
      </c>
      <c r="R10" s="44">
        <f>IFERROR(SUMIFS(D_D[INV],D_D[MT],2,D_D[CAT],TA_26,D_D[EP],-1, D_D[LOC],$A10),0)</f>
        <v>0</v>
      </c>
      <c r="S10" s="44">
        <f>IFERROR(SUMIFS(D_D[INV],D_D[MT],7,D_D[CAT],2,D_D[EP],TA_20, D_D[LOC],$A10),0)</f>
        <v>1968</v>
      </c>
      <c r="T10" s="7"/>
    </row>
    <row r="11" spans="1:20" x14ac:dyDescent="0.2">
      <c r="A11" s="24" t="s">
        <v>119</v>
      </c>
      <c r="B11" s="110" t="s">
        <v>38</v>
      </c>
      <c r="C11" s="50">
        <f>IFERROR(SUMIFS(D_D[INV],D_D[MT],1,D_D[CAT],TA_20,D_D[EP],-1, D_D[LOC],$A11),0)</f>
        <v>675</v>
      </c>
      <c r="D11" s="42">
        <f>IFERROR(SUMIFS(D_D[ADP],D_D[MT],1,D_D[CAT],D$1,D_D[EP],-1, D_D[LOC],$A11),0)</f>
        <v>239.66</v>
      </c>
      <c r="E11" s="39">
        <f>IFERROR(SUMIFS(D_D[INV],D_D[MT],2,D_D[CAT],TA_21,D_D[EP],-1, D_D[LOC],$A11),0)</f>
        <v>1919</v>
      </c>
      <c r="F11" s="36">
        <f>IFERROR(SUMIFS(D_D[BL],D_D[MT],2,D_D[CAT],TA_21,D_D[EP],-1, D_D[LOC],$A11),0)</f>
        <v>518</v>
      </c>
      <c r="G11" s="56">
        <f t="shared" si="4"/>
        <v>0.26993225638353308</v>
      </c>
      <c r="H11" s="35">
        <f>IFERROR(SUMIFS(D_D[INV],D_D[MT],2,D_D[CAT],TA_22,D_D[EP],-1, D_D[LOC],$A11),0)</f>
        <v>1374</v>
      </c>
      <c r="I11" s="36">
        <f>IFERROR(SUMIFS(D_D[BL],D_D[MT],2,D_D[CAT],TA_22,D_D[EP],-1, D_D[LOC],$A11),0)</f>
        <v>676</v>
      </c>
      <c r="J11" s="56">
        <f t="shared" si="5"/>
        <v>0.49199417758369723</v>
      </c>
      <c r="K11" s="46">
        <f>IFERROR(SUMIFS(D_D[INV],D_D[MT],2,D_D[CAT],TA_23,D_D[EP],-1, D_D[LOC],$A11),0)</f>
        <v>345</v>
      </c>
      <c r="L11" s="47">
        <f>IFERROR(SUMIFS(D_D[BL],D_D[MT],2,D_D[CAT],TA_23,D_D[EP],-1, D_D[LOC],$A11),0)</f>
        <v>209</v>
      </c>
      <c r="M11" s="56">
        <f t="shared" si="6"/>
        <v>0.60579710144927534</v>
      </c>
      <c r="N11" s="46">
        <f>IFERROR(SUMIFS(D_D[INV],D_D[MT],2,D_D[CAT],TA_24,D_D[EP],-1, D_D[LOC],$A11),0)</f>
        <v>632</v>
      </c>
      <c r="O11" s="47">
        <f>IFERROR(SUMIFS(D_D[BL],D_D[MT],2,D_D[CAT],TA_24,D_D[EP],-1, D_D[LOC],$A11),0)</f>
        <v>490</v>
      </c>
      <c r="P11" s="56">
        <f t="shared" si="7"/>
        <v>0.77531645569620256</v>
      </c>
      <c r="Q11" s="44">
        <f>IFERROR(SUMIFS(D_D[INV],D_D[MT],2,D_D[CAT],TA_25,D_D[EP],-1, D_D[LOC],$A11),0)</f>
        <v>0</v>
      </c>
      <c r="R11" s="44">
        <f>IFERROR(SUMIFS(D_D[INV],D_D[MT],2,D_D[CAT],TA_26,D_D[EP],-1, D_D[LOC],$A11),0)</f>
        <v>6</v>
      </c>
      <c r="S11" s="44">
        <f>IFERROR(SUMIFS(D_D[INV],D_D[MT],7,D_D[CAT],2,D_D[EP],TA_20, D_D[LOC],$A11),0)</f>
        <v>1575</v>
      </c>
      <c r="T11" s="7"/>
    </row>
    <row r="12" spans="1:20" x14ac:dyDescent="0.2">
      <c r="A12" s="24" t="s">
        <v>123</v>
      </c>
      <c r="B12" s="110" t="s">
        <v>41</v>
      </c>
      <c r="C12" s="50">
        <f>IFERROR(SUMIFS(D_D[INV],D_D[MT],1,D_D[CAT],TA_20,D_D[EP],-1, D_D[LOC],$A12),0)</f>
        <v>1873</v>
      </c>
      <c r="D12" s="42">
        <f>IFERROR(SUMIFS(D_D[ADP],D_D[MT],1,D_D[CAT],D$1,D_D[EP],-1, D_D[LOC],$A12),0)</f>
        <v>240.3</v>
      </c>
      <c r="E12" s="39">
        <f>IFERROR(SUMIFS(D_D[INV],D_D[MT],2,D_D[CAT],TA_21,D_D[EP],-1, D_D[LOC],$A12),0)</f>
        <v>3316</v>
      </c>
      <c r="F12" s="36">
        <f>IFERROR(SUMIFS(D_D[BL],D_D[MT],2,D_D[CAT],TA_21,D_D[EP],-1, D_D[LOC],$A12),0)</f>
        <v>684</v>
      </c>
      <c r="G12" s="56">
        <f t="shared" si="4"/>
        <v>0.20627261761158022</v>
      </c>
      <c r="H12" s="35">
        <f>IFERROR(SUMIFS(D_D[INV],D_D[MT],2,D_D[CAT],TA_22,D_D[EP],-1, D_D[LOC],$A12),0)</f>
        <v>3247</v>
      </c>
      <c r="I12" s="36">
        <f>IFERROR(SUMIFS(D_D[BL],D_D[MT],2,D_D[CAT],TA_22,D_D[EP],-1, D_D[LOC],$A12),0)</f>
        <v>1957</v>
      </c>
      <c r="J12" s="56">
        <f t="shared" si="5"/>
        <v>0.60271019402525405</v>
      </c>
      <c r="K12" s="46">
        <f>IFERROR(SUMIFS(D_D[INV],D_D[MT],2,D_D[CAT],TA_23,D_D[EP],-1, D_D[LOC],$A12),0)</f>
        <v>666</v>
      </c>
      <c r="L12" s="47">
        <f>IFERROR(SUMIFS(D_D[BL],D_D[MT],2,D_D[CAT],TA_23,D_D[EP],-1, D_D[LOC],$A12),0)</f>
        <v>524</v>
      </c>
      <c r="M12" s="56">
        <f t="shared" si="6"/>
        <v>0.78678678678678682</v>
      </c>
      <c r="N12" s="46">
        <f>IFERROR(SUMIFS(D_D[INV],D_D[MT],2,D_D[CAT],TA_24,D_D[EP],-1, D_D[LOC],$A12),0)</f>
        <v>1430</v>
      </c>
      <c r="O12" s="47">
        <f>IFERROR(SUMIFS(D_D[BL],D_D[MT],2,D_D[CAT],TA_24,D_D[EP],-1, D_D[LOC],$A12),0)</f>
        <v>1095</v>
      </c>
      <c r="P12" s="56">
        <f t="shared" si="7"/>
        <v>0.76573426573426573</v>
      </c>
      <c r="Q12" s="44">
        <f>IFERROR(SUMIFS(D_D[INV],D_D[MT],2,D_D[CAT],TA_25,D_D[EP],-1, D_D[LOC],$A12),0)</f>
        <v>0</v>
      </c>
      <c r="R12" s="44">
        <f>IFERROR(SUMIFS(D_D[INV],D_D[MT],2,D_D[CAT],TA_26,D_D[EP],-1, D_D[LOC],$A12),0)</f>
        <v>10</v>
      </c>
      <c r="S12" s="44">
        <f>IFERROR(SUMIFS(D_D[INV],D_D[MT],7,D_D[CAT],2,D_D[EP],TA_20, D_D[LOC],$A12),0)</f>
        <v>2468</v>
      </c>
      <c r="T12" s="7"/>
    </row>
    <row r="13" spans="1:20" x14ac:dyDescent="0.2">
      <c r="A13" s="24" t="s">
        <v>157</v>
      </c>
      <c r="B13" s="110" t="s">
        <v>48</v>
      </c>
      <c r="C13" s="50">
        <f>IFERROR(SUMIFS(D_D[INV],D_D[MT],1,D_D[CAT],TA_20,D_D[EP],-1, D_D[LOC],$A13),0)</f>
        <v>646</v>
      </c>
      <c r="D13" s="42">
        <f>IFERROR(SUMIFS(D_D[ADP],D_D[MT],1,D_D[CAT],D$1,D_D[EP],-1, D_D[LOC],$A13),0)</f>
        <v>277.14</v>
      </c>
      <c r="E13" s="39">
        <f>IFERROR(SUMIFS(D_D[INV],D_D[MT],2,D_D[CAT],TA_21,D_D[EP],-1, D_D[LOC],$A13),0)</f>
        <v>1521</v>
      </c>
      <c r="F13" s="36">
        <f>IFERROR(SUMIFS(D_D[BL],D_D[MT],2,D_D[CAT],TA_21,D_D[EP],-1, D_D[LOC],$A13),0)</f>
        <v>456</v>
      </c>
      <c r="G13" s="56">
        <f t="shared" si="4"/>
        <v>0.29980276134122286</v>
      </c>
      <c r="H13" s="35">
        <f>IFERROR(SUMIFS(D_D[INV],D_D[MT],2,D_D[CAT],TA_22,D_D[EP],-1, D_D[LOC],$A13),0)</f>
        <v>1035</v>
      </c>
      <c r="I13" s="36">
        <f>IFERROR(SUMIFS(D_D[BL],D_D[MT],2,D_D[CAT],TA_22,D_D[EP],-1, D_D[LOC],$A13),0)</f>
        <v>597</v>
      </c>
      <c r="J13" s="56">
        <f t="shared" si="5"/>
        <v>0.57681159420289851</v>
      </c>
      <c r="K13" s="46">
        <f>IFERROR(SUMIFS(D_D[INV],D_D[MT],2,D_D[CAT],TA_23,D_D[EP],-1, D_D[LOC],$A13),0)</f>
        <v>231</v>
      </c>
      <c r="L13" s="47">
        <f>IFERROR(SUMIFS(D_D[BL],D_D[MT],2,D_D[CAT],TA_23,D_D[EP],-1, D_D[LOC],$A13),0)</f>
        <v>165</v>
      </c>
      <c r="M13" s="56">
        <f t="shared" si="6"/>
        <v>0.7142857142857143</v>
      </c>
      <c r="N13" s="46">
        <f>IFERROR(SUMIFS(D_D[INV],D_D[MT],2,D_D[CAT],TA_24,D_D[EP],-1, D_D[LOC],$A13),0)</f>
        <v>98</v>
      </c>
      <c r="O13" s="47">
        <f>IFERROR(SUMIFS(D_D[BL],D_D[MT],2,D_D[CAT],TA_24,D_D[EP],-1, D_D[LOC],$A13),0)</f>
        <v>61</v>
      </c>
      <c r="P13" s="56">
        <f t="shared" si="7"/>
        <v>0.62244897959183676</v>
      </c>
      <c r="Q13" s="44">
        <f>IFERROR(SUMIFS(D_D[INV],D_D[MT],2,D_D[CAT],TA_25,D_D[EP],-1, D_D[LOC],$A13),0)</f>
        <v>0</v>
      </c>
      <c r="R13" s="44">
        <f>IFERROR(SUMIFS(D_D[INV],D_D[MT],2,D_D[CAT],TA_26,D_D[EP],-1, D_D[LOC],$A13),0)</f>
        <v>1</v>
      </c>
      <c r="S13" s="44">
        <f>IFERROR(SUMIFS(D_D[INV],D_D[MT],7,D_D[CAT],2,D_D[EP],TA_20, D_D[LOC],$A13),0)</f>
        <v>544</v>
      </c>
      <c r="T13" s="7"/>
    </row>
    <row r="14" spans="1:20" x14ac:dyDescent="0.2">
      <c r="A14" s="24" t="s">
        <v>117</v>
      </c>
      <c r="B14" s="110" t="s">
        <v>54</v>
      </c>
      <c r="C14" s="50">
        <f>IFERROR(SUMIFS(D_D[INV],D_D[MT],1,D_D[CAT],TA_20,D_D[EP],-1, D_D[LOC],$A14),0)</f>
        <v>1425</v>
      </c>
      <c r="D14" s="42">
        <f>IFERROR(SUMIFS(D_D[ADP],D_D[MT],1,D_D[CAT],D$1,D_D[EP],-1, D_D[LOC],$A14),0)</f>
        <v>294.66000000000003</v>
      </c>
      <c r="E14" s="39">
        <f>IFERROR(SUMIFS(D_D[INV],D_D[MT],2,D_D[CAT],TA_21,D_D[EP],-1, D_D[LOC],$A14),0)</f>
        <v>4821</v>
      </c>
      <c r="F14" s="36">
        <f>IFERROR(SUMIFS(D_D[BL],D_D[MT],2,D_D[CAT],TA_21,D_D[EP],-1, D_D[LOC],$A14),0)</f>
        <v>1395</v>
      </c>
      <c r="G14" s="56">
        <f t="shared" si="4"/>
        <v>0.28935905413814561</v>
      </c>
      <c r="H14" s="35">
        <f>IFERROR(SUMIFS(D_D[INV],D_D[MT],2,D_D[CAT],TA_22,D_D[EP],-1, D_D[LOC],$A14),0)</f>
        <v>2576</v>
      </c>
      <c r="I14" s="36">
        <f>IFERROR(SUMIFS(D_D[BL],D_D[MT],2,D_D[CAT],TA_22,D_D[EP],-1, D_D[LOC],$A14),0)</f>
        <v>1330</v>
      </c>
      <c r="J14" s="56">
        <f t="shared" si="5"/>
        <v>0.51630434782608692</v>
      </c>
      <c r="K14" s="46">
        <f>IFERROR(SUMIFS(D_D[INV],D_D[MT],2,D_D[CAT],TA_23,D_D[EP],-1, D_D[LOC],$A14),0)</f>
        <v>1235</v>
      </c>
      <c r="L14" s="47">
        <f>IFERROR(SUMIFS(D_D[BL],D_D[MT],2,D_D[CAT],TA_23,D_D[EP],-1, D_D[LOC],$A14),0)</f>
        <v>1025</v>
      </c>
      <c r="M14" s="56">
        <f t="shared" si="6"/>
        <v>0.82995951417004044</v>
      </c>
      <c r="N14" s="46">
        <f>IFERROR(SUMIFS(D_D[INV],D_D[MT],2,D_D[CAT],TA_24,D_D[EP],-1, D_D[LOC],$A14),0)</f>
        <v>4031</v>
      </c>
      <c r="O14" s="47">
        <f>IFERROR(SUMIFS(D_D[BL],D_D[MT],2,D_D[CAT],TA_24,D_D[EP],-1, D_D[LOC],$A14),0)</f>
        <v>3648</v>
      </c>
      <c r="P14" s="56">
        <f t="shared" si="7"/>
        <v>0.9049863557429918</v>
      </c>
      <c r="Q14" s="44">
        <f>IFERROR(SUMIFS(D_D[INV],D_D[MT],2,D_D[CAT],TA_25,D_D[EP],-1, D_D[LOC],$A14),0)</f>
        <v>0</v>
      </c>
      <c r="R14" s="44">
        <f>IFERROR(SUMIFS(D_D[INV],D_D[MT],2,D_D[CAT],TA_26,D_D[EP],-1, D_D[LOC],$A14),0)</f>
        <v>1</v>
      </c>
      <c r="S14" s="44">
        <f>IFERROR(SUMIFS(D_D[INV],D_D[MT],7,D_D[CAT],2,D_D[EP],TA_20, D_D[LOC],$A14),0)</f>
        <v>3041</v>
      </c>
      <c r="T14" s="7"/>
    </row>
    <row r="15" spans="1:20" x14ac:dyDescent="0.2">
      <c r="A15" s="24" t="s">
        <v>120</v>
      </c>
      <c r="B15" s="110" t="s">
        <v>55</v>
      </c>
      <c r="C15" s="50">
        <f>IFERROR(SUMIFS(D_D[INV],D_D[MT],1,D_D[CAT],TA_20,D_D[EP],-1, D_D[LOC],$A15),0)</f>
        <v>323</v>
      </c>
      <c r="D15" s="42">
        <f>IFERROR(SUMIFS(D_D[ADP],D_D[MT],1,D_D[CAT],D$1,D_D[EP],-1, D_D[LOC],$A15),0)</f>
        <v>161.13</v>
      </c>
      <c r="E15" s="39">
        <f>IFERROR(SUMIFS(D_D[INV],D_D[MT],2,D_D[CAT],TA_21,D_D[EP],-1, D_D[LOC],$A15),0)</f>
        <v>2952</v>
      </c>
      <c r="F15" s="36">
        <f>IFERROR(SUMIFS(D_D[BL],D_D[MT],2,D_D[CAT],TA_21,D_D[EP],-1, D_D[LOC],$A15),0)</f>
        <v>855</v>
      </c>
      <c r="G15" s="56">
        <f t="shared" si="4"/>
        <v>0.28963414634146339</v>
      </c>
      <c r="H15" s="35">
        <f>IFERROR(SUMIFS(D_D[INV],D_D[MT],2,D_D[CAT],TA_22,D_D[EP],-1, D_D[LOC],$A15),0)</f>
        <v>806</v>
      </c>
      <c r="I15" s="36">
        <f>IFERROR(SUMIFS(D_D[BL],D_D[MT],2,D_D[CAT],TA_22,D_D[EP],-1, D_D[LOC],$A15),0)</f>
        <v>366</v>
      </c>
      <c r="J15" s="56">
        <f t="shared" si="5"/>
        <v>0.45409429280397023</v>
      </c>
      <c r="K15" s="46">
        <f>IFERROR(SUMIFS(D_D[INV],D_D[MT],2,D_D[CAT],TA_23,D_D[EP],-1, D_D[LOC],$A15),0)</f>
        <v>455</v>
      </c>
      <c r="L15" s="47">
        <f>IFERROR(SUMIFS(D_D[BL],D_D[MT],2,D_D[CAT],TA_23,D_D[EP],-1, D_D[LOC],$A15),0)</f>
        <v>427</v>
      </c>
      <c r="M15" s="56">
        <f t="shared" si="6"/>
        <v>0.93846153846153846</v>
      </c>
      <c r="N15" s="46">
        <f>IFERROR(SUMIFS(D_D[INV],D_D[MT],2,D_D[CAT],TA_24,D_D[EP],-1, D_D[LOC],$A15),0)</f>
        <v>1383</v>
      </c>
      <c r="O15" s="47">
        <f>IFERROR(SUMIFS(D_D[BL],D_D[MT],2,D_D[CAT],TA_24,D_D[EP],-1, D_D[LOC],$A15),0)</f>
        <v>1248</v>
      </c>
      <c r="P15" s="56">
        <f t="shared" si="7"/>
        <v>0.90238611713665939</v>
      </c>
      <c r="Q15" s="44">
        <f>IFERROR(SUMIFS(D_D[INV],D_D[MT],2,D_D[CAT],TA_25,D_D[EP],-1, D_D[LOC],$A15),0)</f>
        <v>0</v>
      </c>
      <c r="R15" s="44">
        <f>IFERROR(SUMIFS(D_D[INV],D_D[MT],2,D_D[CAT],TA_26,D_D[EP],-1, D_D[LOC],$A15),0)</f>
        <v>5</v>
      </c>
      <c r="S15" s="44">
        <f>IFERROR(SUMIFS(D_D[INV],D_D[MT],7,D_D[CAT],2,D_D[EP],TA_20, D_D[LOC],$A15),0)</f>
        <v>2094</v>
      </c>
      <c r="T15" s="7"/>
    </row>
    <row r="16" spans="1:20" x14ac:dyDescent="0.2">
      <c r="A16" s="24" t="s">
        <v>91</v>
      </c>
      <c r="B16" s="110" t="s">
        <v>57</v>
      </c>
      <c r="C16" s="50">
        <f>IFERROR(SUMIFS(D_D[INV],D_D[MT],1,D_D[CAT],TA_20,D_D[EP],-1, D_D[LOC],$A16),0)</f>
        <v>3936</v>
      </c>
      <c r="D16" s="42">
        <f>IFERROR(SUMIFS(D_D[ADP],D_D[MT],1,D_D[CAT],D$1,D_D[EP],-1, D_D[LOC],$A16),0)</f>
        <v>424.15</v>
      </c>
      <c r="E16" s="39">
        <f>IFERROR(SUMIFS(D_D[INV],D_D[MT],2,D_D[CAT],TA_21,D_D[EP],-1, D_D[LOC],$A16),0)</f>
        <v>13008</v>
      </c>
      <c r="F16" s="36">
        <f>IFERROR(SUMIFS(D_D[BL],D_D[MT],2,D_D[CAT],TA_21,D_D[EP],-1, D_D[LOC],$A16),0)</f>
        <v>3464</v>
      </c>
      <c r="G16" s="56">
        <f t="shared" si="4"/>
        <v>0.26629766297662977</v>
      </c>
      <c r="H16" s="35">
        <f>IFERROR(SUMIFS(D_D[INV],D_D[MT],2,D_D[CAT],TA_22,D_D[EP],-1, D_D[LOC],$A16),0)</f>
        <v>7362</v>
      </c>
      <c r="I16" s="36">
        <f>IFERROR(SUMIFS(D_D[BL],D_D[MT],2,D_D[CAT],TA_22,D_D[EP],-1, D_D[LOC],$A16),0)</f>
        <v>4416</v>
      </c>
      <c r="J16" s="56">
        <f t="shared" si="5"/>
        <v>0.59983700081499591</v>
      </c>
      <c r="K16" s="46">
        <f>IFERROR(SUMIFS(D_D[INV],D_D[MT],2,D_D[CAT],TA_23,D_D[EP],-1, D_D[LOC],$A16),0)</f>
        <v>2868</v>
      </c>
      <c r="L16" s="47">
        <f>IFERROR(SUMIFS(D_D[BL],D_D[MT],2,D_D[CAT],TA_23,D_D[EP],-1, D_D[LOC],$A16),0)</f>
        <v>2109</v>
      </c>
      <c r="M16" s="56">
        <f t="shared" si="6"/>
        <v>0.7353556485355649</v>
      </c>
      <c r="N16" s="46">
        <f>IFERROR(SUMIFS(D_D[INV],D_D[MT],2,D_D[CAT],TA_24,D_D[EP],-1, D_D[LOC],$A16),0)</f>
        <v>3582</v>
      </c>
      <c r="O16" s="47">
        <f>IFERROR(SUMIFS(D_D[BL],D_D[MT],2,D_D[CAT],TA_24,D_D[EP],-1, D_D[LOC],$A16),0)</f>
        <v>2949</v>
      </c>
      <c r="P16" s="56">
        <f t="shared" si="7"/>
        <v>0.82328308207705192</v>
      </c>
      <c r="Q16" s="44">
        <f>IFERROR(SUMIFS(D_D[INV],D_D[MT],2,D_D[CAT],TA_25,D_D[EP],-1, D_D[LOC],$A16),0)</f>
        <v>8155</v>
      </c>
      <c r="R16" s="44">
        <f>IFERROR(SUMIFS(D_D[INV],D_D[MT],2,D_D[CAT],TA_26,D_D[EP],-1, D_D[LOC],$A16),0)</f>
        <v>0</v>
      </c>
      <c r="S16" s="44">
        <f>IFERROR(SUMIFS(D_D[INV],D_D[MT],7,D_D[CAT],2,D_D[EP],TA_20, D_D[LOC],$A16),0)</f>
        <v>5657</v>
      </c>
      <c r="T16" s="7"/>
    </row>
    <row r="17" spans="1:20" x14ac:dyDescent="0.2">
      <c r="A17" s="24" t="s">
        <v>121</v>
      </c>
      <c r="B17" s="110" t="s">
        <v>59</v>
      </c>
      <c r="C17" s="50">
        <f>IFERROR(SUMIFS(D_D[INV],D_D[MT],1,D_D[CAT],TA_20,D_D[EP],-1, D_D[LOC],$A17),0)</f>
        <v>2500</v>
      </c>
      <c r="D17" s="42">
        <f>IFERROR(SUMIFS(D_D[ADP],D_D[MT],1,D_D[CAT],D$1,D_D[EP],-1, D_D[LOC],$A17),0)</f>
        <v>376.32</v>
      </c>
      <c r="E17" s="39">
        <f>IFERROR(SUMIFS(D_D[INV],D_D[MT],2,D_D[CAT],TA_21,D_D[EP],-1, D_D[LOC],$A17),0)</f>
        <v>3764</v>
      </c>
      <c r="F17" s="36">
        <f>IFERROR(SUMIFS(D_D[BL],D_D[MT],2,D_D[CAT],TA_21,D_D[EP],-1, D_D[LOC],$A17),0)</f>
        <v>1334</v>
      </c>
      <c r="G17" s="56">
        <f t="shared" si="4"/>
        <v>0.35441020191285866</v>
      </c>
      <c r="H17" s="35">
        <f>IFERROR(SUMIFS(D_D[INV],D_D[MT],2,D_D[CAT],TA_22,D_D[EP],-1, D_D[LOC],$A17),0)</f>
        <v>4178</v>
      </c>
      <c r="I17" s="36">
        <f>IFERROR(SUMIFS(D_D[BL],D_D[MT],2,D_D[CAT],TA_22,D_D[EP],-1, D_D[LOC],$A17),0)</f>
        <v>2401</v>
      </c>
      <c r="J17" s="56">
        <f t="shared" si="5"/>
        <v>0.57467687888942076</v>
      </c>
      <c r="K17" s="46">
        <f>IFERROR(SUMIFS(D_D[INV],D_D[MT],2,D_D[CAT],TA_23,D_D[EP],-1, D_D[LOC],$A17),0)</f>
        <v>1343</v>
      </c>
      <c r="L17" s="47">
        <f>IFERROR(SUMIFS(D_D[BL],D_D[MT],2,D_D[CAT],TA_23,D_D[EP],-1, D_D[LOC],$A17),0)</f>
        <v>935</v>
      </c>
      <c r="M17" s="56">
        <f t="shared" si="6"/>
        <v>0.69620253164556967</v>
      </c>
      <c r="N17" s="46">
        <f>IFERROR(SUMIFS(D_D[INV],D_D[MT],2,D_D[CAT],TA_24,D_D[EP],-1, D_D[LOC],$A17),0)</f>
        <v>1564</v>
      </c>
      <c r="O17" s="47">
        <f>IFERROR(SUMIFS(D_D[BL],D_D[MT],2,D_D[CAT],TA_24,D_D[EP],-1, D_D[LOC],$A17),0)</f>
        <v>880</v>
      </c>
      <c r="P17" s="56">
        <f t="shared" si="7"/>
        <v>0.5626598465473146</v>
      </c>
      <c r="Q17" s="44">
        <f>IFERROR(SUMIFS(D_D[INV],D_D[MT],2,D_D[CAT],TA_25,D_D[EP],-1, D_D[LOC],$A17),0)</f>
        <v>0</v>
      </c>
      <c r="R17" s="44">
        <f>IFERROR(SUMIFS(D_D[INV],D_D[MT],2,D_D[CAT],TA_26,D_D[EP],-1, D_D[LOC],$A17),0)</f>
        <v>1</v>
      </c>
      <c r="S17" s="44">
        <f>IFERROR(SUMIFS(D_D[INV],D_D[MT],7,D_D[CAT],2,D_D[EP],TA_20, D_D[LOC],$A17),0)</f>
        <v>4764</v>
      </c>
      <c r="T17" s="7"/>
    </row>
    <row r="18" spans="1:20" x14ac:dyDescent="0.2">
      <c r="A18" s="24" t="s">
        <v>116</v>
      </c>
      <c r="B18" s="110" t="s">
        <v>61</v>
      </c>
      <c r="C18" s="50">
        <f>IFERROR(SUMIFS(D_D[INV],D_D[MT],1,D_D[CAT],TA_20,D_D[EP],-1, D_D[LOC],$A18),0)</f>
        <v>1239</v>
      </c>
      <c r="D18" s="42">
        <f>IFERROR(SUMIFS(D_D[ADP],D_D[MT],1,D_D[CAT],D$1,D_D[EP],-1, D_D[LOC],$A18),0)</f>
        <v>287.02</v>
      </c>
      <c r="E18" s="39">
        <f>IFERROR(SUMIFS(D_D[INV],D_D[MT],2,D_D[CAT],TA_21,D_D[EP],-1, D_D[LOC],$A18),0)</f>
        <v>3099</v>
      </c>
      <c r="F18" s="36">
        <f>IFERROR(SUMIFS(D_D[BL],D_D[MT],2,D_D[CAT],TA_21,D_D[EP],-1, D_D[LOC],$A18),0)</f>
        <v>796</v>
      </c>
      <c r="G18" s="56">
        <f t="shared" si="4"/>
        <v>0.25685705066150372</v>
      </c>
      <c r="H18" s="35">
        <f>IFERROR(SUMIFS(D_D[INV],D_D[MT],2,D_D[CAT],TA_22,D_D[EP],-1, D_D[LOC],$A18),0)</f>
        <v>2571</v>
      </c>
      <c r="I18" s="36">
        <f>IFERROR(SUMIFS(D_D[BL],D_D[MT],2,D_D[CAT],TA_22,D_D[EP],-1, D_D[LOC],$A18),0)</f>
        <v>1400</v>
      </c>
      <c r="J18" s="56">
        <f t="shared" si="5"/>
        <v>0.54453520031116298</v>
      </c>
      <c r="K18" s="46">
        <f>IFERROR(SUMIFS(D_D[INV],D_D[MT],2,D_D[CAT],TA_23,D_D[EP],-1, D_D[LOC],$A18),0)</f>
        <v>1364</v>
      </c>
      <c r="L18" s="47">
        <f>IFERROR(SUMIFS(D_D[BL],D_D[MT],2,D_D[CAT],TA_23,D_D[EP],-1, D_D[LOC],$A18),0)</f>
        <v>1268</v>
      </c>
      <c r="M18" s="56">
        <f t="shared" si="6"/>
        <v>0.9296187683284457</v>
      </c>
      <c r="N18" s="46">
        <f>IFERROR(SUMIFS(D_D[INV],D_D[MT],2,D_D[CAT],TA_24,D_D[EP],-1, D_D[LOC],$A18),0)</f>
        <v>517</v>
      </c>
      <c r="O18" s="47">
        <f>IFERROR(SUMIFS(D_D[BL],D_D[MT],2,D_D[CAT],TA_24,D_D[EP],-1, D_D[LOC],$A18),0)</f>
        <v>351</v>
      </c>
      <c r="P18" s="56">
        <f t="shared" si="7"/>
        <v>0.67891682785299812</v>
      </c>
      <c r="Q18" s="44">
        <f>IFERROR(SUMIFS(D_D[INV],D_D[MT],2,D_D[CAT],TA_25,D_D[EP],-1, D_D[LOC],$A18),0)</f>
        <v>0</v>
      </c>
      <c r="R18" s="44">
        <f>IFERROR(SUMIFS(D_D[INV],D_D[MT],2,D_D[CAT],TA_26,D_D[EP],-1, D_D[LOC],$A18),0)</f>
        <v>0</v>
      </c>
      <c r="S18" s="44">
        <f>IFERROR(SUMIFS(D_D[INV],D_D[MT],7,D_D[CAT],2,D_D[EP],TA_20, D_D[LOC],$A18),0)</f>
        <v>1445</v>
      </c>
      <c r="T18" s="7"/>
    </row>
    <row r="19" spans="1:20" x14ac:dyDescent="0.2">
      <c r="A19" s="24" t="s">
        <v>94</v>
      </c>
      <c r="B19" s="110" t="s">
        <v>63</v>
      </c>
      <c r="C19" s="50">
        <f>IFERROR(SUMIFS(D_D[INV],D_D[MT],1,D_D[CAT],TA_20,D_D[EP],-1, D_D[LOC],$A19),0)</f>
        <v>10896</v>
      </c>
      <c r="D19" s="42">
        <f>IFERROR(SUMIFS(D_D[ADP],D_D[MT],1,D_D[CAT],D$1,D_D[EP],-1, D_D[LOC],$A19),0)</f>
        <v>278.81</v>
      </c>
      <c r="E19" s="39">
        <f>IFERROR(SUMIFS(D_D[INV],D_D[MT],2,D_D[CAT],TA_21,D_D[EP],-1, D_D[LOC],$A19),0)</f>
        <v>12694</v>
      </c>
      <c r="F19" s="36">
        <f>IFERROR(SUMIFS(D_D[BL],D_D[MT],2,D_D[CAT],TA_21,D_D[EP],-1, D_D[LOC],$A19),0)</f>
        <v>3571</v>
      </c>
      <c r="G19" s="56">
        <f t="shared" si="4"/>
        <v>0.28131400661729949</v>
      </c>
      <c r="H19" s="35">
        <f>IFERROR(SUMIFS(D_D[INV],D_D[MT],2,D_D[CAT],TA_22,D_D[EP],-1, D_D[LOC],$A19),0)</f>
        <v>15531</v>
      </c>
      <c r="I19" s="36">
        <f>IFERROR(SUMIFS(D_D[BL],D_D[MT],2,D_D[CAT],TA_22,D_D[EP],-1, D_D[LOC],$A19),0)</f>
        <v>9103</v>
      </c>
      <c r="J19" s="56">
        <f t="shared" si="5"/>
        <v>0.58611808640782947</v>
      </c>
      <c r="K19" s="46">
        <f>IFERROR(SUMIFS(D_D[INV],D_D[MT],2,D_D[CAT],TA_23,D_D[EP],-1, D_D[LOC],$A19),0)</f>
        <v>6373</v>
      </c>
      <c r="L19" s="47">
        <f>IFERROR(SUMIFS(D_D[BL],D_D[MT],2,D_D[CAT],TA_23,D_D[EP],-1, D_D[LOC],$A19),0)</f>
        <v>5423</v>
      </c>
      <c r="M19" s="56">
        <f t="shared" si="6"/>
        <v>0.85093362623568181</v>
      </c>
      <c r="N19" s="46">
        <f>IFERROR(SUMIFS(D_D[INV],D_D[MT],2,D_D[CAT],TA_24,D_D[EP],-1, D_D[LOC],$A19),0)</f>
        <v>4391</v>
      </c>
      <c r="O19" s="47">
        <f>IFERROR(SUMIFS(D_D[BL],D_D[MT],2,D_D[CAT],TA_24,D_D[EP],-1, D_D[LOC],$A19),0)</f>
        <v>4008</v>
      </c>
      <c r="P19" s="56">
        <f t="shared" si="7"/>
        <v>0.91277613299931681</v>
      </c>
      <c r="Q19" s="44">
        <f>IFERROR(SUMIFS(D_D[INV],D_D[MT],2,D_D[CAT],TA_25,D_D[EP],-1, D_D[LOC],$A19),0)</f>
        <v>5</v>
      </c>
      <c r="R19" s="44">
        <f>IFERROR(SUMIFS(D_D[INV],D_D[MT],2,D_D[CAT],TA_26,D_D[EP],-1, D_D[LOC],$A19),0)</f>
        <v>12</v>
      </c>
      <c r="S19" s="44">
        <f>IFERROR(SUMIFS(D_D[INV],D_D[MT],7,D_D[CAT],2,D_D[EP],TA_20, D_D[LOC],$A19),0)</f>
        <v>14326</v>
      </c>
      <c r="T19" s="7"/>
    </row>
    <row r="20" spans="1:20" x14ac:dyDescent="0.2">
      <c r="A20" s="24" t="s">
        <v>159</v>
      </c>
      <c r="B20" s="110" t="s">
        <v>72</v>
      </c>
      <c r="C20" s="50">
        <f>IFERROR(SUMIFS(D_D[INV],D_D[MT],1,D_D[CAT],TA_20,D_D[EP],-1, D_D[LOC],$A20),0)</f>
        <v>1124</v>
      </c>
      <c r="D20" s="42">
        <f>IFERROR(SUMIFS(D_D[ADP],D_D[MT],1,D_D[CAT],D$1,D_D[EP],-1, D_D[LOC],$A20),0)</f>
        <v>223.76</v>
      </c>
      <c r="E20" s="39">
        <f>IFERROR(SUMIFS(D_D[INV],D_D[MT],2,D_D[CAT],TA_21,D_D[EP],-1, D_D[LOC],$A20),0)</f>
        <v>2587</v>
      </c>
      <c r="F20" s="36">
        <f>IFERROR(SUMIFS(D_D[BL],D_D[MT],2,D_D[CAT],TA_21,D_D[EP],-1, D_D[LOC],$A20),0)</f>
        <v>654</v>
      </c>
      <c r="G20" s="56">
        <f t="shared" si="4"/>
        <v>0.25280247390800153</v>
      </c>
      <c r="H20" s="35">
        <f>IFERROR(SUMIFS(D_D[INV],D_D[MT],2,D_D[CAT],TA_22,D_D[EP],-1, D_D[LOC],$A20),0)</f>
        <v>2030</v>
      </c>
      <c r="I20" s="36">
        <f>IFERROR(SUMIFS(D_D[BL],D_D[MT],2,D_D[CAT],TA_22,D_D[EP],-1, D_D[LOC],$A20),0)</f>
        <v>1021</v>
      </c>
      <c r="J20" s="56">
        <f t="shared" si="5"/>
        <v>0.50295566502463052</v>
      </c>
      <c r="K20" s="46">
        <f>IFERROR(SUMIFS(D_D[INV],D_D[MT],2,D_D[CAT],TA_23,D_D[EP],-1, D_D[LOC],$A20),0)</f>
        <v>1010</v>
      </c>
      <c r="L20" s="47">
        <f>IFERROR(SUMIFS(D_D[BL],D_D[MT],2,D_D[CAT],TA_23,D_D[EP],-1, D_D[LOC],$A20),0)</f>
        <v>602</v>
      </c>
      <c r="M20" s="56">
        <f t="shared" si="6"/>
        <v>0.59603960396039601</v>
      </c>
      <c r="N20" s="46">
        <f>IFERROR(SUMIFS(D_D[INV],D_D[MT],2,D_D[CAT],TA_24,D_D[EP],-1, D_D[LOC],$A20),0)</f>
        <v>334</v>
      </c>
      <c r="O20" s="47">
        <f>IFERROR(SUMIFS(D_D[BL],D_D[MT],2,D_D[CAT],TA_24,D_D[EP],-1, D_D[LOC],$A20),0)</f>
        <v>225</v>
      </c>
      <c r="P20" s="56">
        <f t="shared" si="7"/>
        <v>0.67365269461077848</v>
      </c>
      <c r="Q20" s="44">
        <f>IFERROR(SUMIFS(D_D[INV],D_D[MT],2,D_D[CAT],TA_25,D_D[EP],-1, D_D[LOC],$A20),0)</f>
        <v>1</v>
      </c>
      <c r="R20" s="44">
        <f>IFERROR(SUMIFS(D_D[INV],D_D[MT],2,D_D[CAT],TA_26,D_D[EP],-1, D_D[LOC],$A20),0)</f>
        <v>0</v>
      </c>
      <c r="S20" s="44">
        <f>IFERROR(SUMIFS(D_D[INV],D_D[MT],7,D_D[CAT],2,D_D[EP],TA_20, D_D[LOC],$A20),0)</f>
        <v>622</v>
      </c>
      <c r="T20" s="7"/>
    </row>
    <row r="21" spans="1:20" x14ac:dyDescent="0.2">
      <c r="A21" s="24" t="s">
        <v>377</v>
      </c>
      <c r="B21" s="110" t="s">
        <v>350</v>
      </c>
      <c r="C21" s="50">
        <f>IFERROR(SUMIFS(D_D[INV],D_D[MT],1,D_D[CAT],TA_20,D_D[EP],-1, D_D[LOC],$A21),0)</f>
        <v>3901</v>
      </c>
      <c r="D21" s="42">
        <f>IFERROR(SUMIFS(D_D[ADP],D_D[MT],1,D_D[CAT],D$1,D_D[EP],-1, D_D[LOC],$A21),0)</f>
        <v>367.52</v>
      </c>
      <c r="E21" s="39">
        <f>IFERROR(SUMIFS(D_D[INV],D_D[MT],2,D_D[CAT],TA_21,D_D[EP],-1, D_D[LOC],$A21),0)</f>
        <v>487</v>
      </c>
      <c r="F21" s="36">
        <f>IFERROR(SUMIFS(D_D[BL],D_D[MT],2,D_D[CAT],TA_21,D_D[EP],-1, D_D[LOC],$A21),0)</f>
        <v>196</v>
      </c>
      <c r="G21" s="56">
        <f t="shared" si="4"/>
        <v>0.40246406570841892</v>
      </c>
      <c r="H21" s="35">
        <f>IFERROR(SUMIFS(D_D[INV],D_D[MT],2,D_D[CAT],TA_22,D_D[EP],-1, D_D[LOC],$A21),0)</f>
        <v>4068</v>
      </c>
      <c r="I21" s="36">
        <f>IFERROR(SUMIFS(D_D[BL],D_D[MT],2,D_D[CAT],TA_22,D_D[EP],-1, D_D[LOC],$A21),0)</f>
        <v>2185</v>
      </c>
      <c r="J21" s="56">
        <f t="shared" si="5"/>
        <v>0.53711897738446412</v>
      </c>
      <c r="K21" s="46">
        <f>IFERROR(SUMIFS(D_D[INV],D_D[MT],2,D_D[CAT],TA_23,D_D[EP],-1, D_D[LOC],$A21),0)</f>
        <v>544</v>
      </c>
      <c r="L21" s="47">
        <f>IFERROR(SUMIFS(D_D[BL],D_D[MT],2,D_D[CAT],TA_23,D_D[EP],-1, D_D[LOC],$A21),0)</f>
        <v>244</v>
      </c>
      <c r="M21" s="56">
        <f t="shared" si="6"/>
        <v>0.4485294117647059</v>
      </c>
      <c r="N21" s="46">
        <f>IFERROR(SUMIFS(D_D[INV],D_D[MT],2,D_D[CAT],TA_24,D_D[EP],-1, D_D[LOC],$A21),0)</f>
        <v>973</v>
      </c>
      <c r="O21" s="47">
        <f>IFERROR(SUMIFS(D_D[BL],D_D[MT],2,D_D[CAT],TA_24,D_D[EP],-1, D_D[LOC],$A21),0)</f>
        <v>952</v>
      </c>
      <c r="P21" s="56">
        <f t="shared" si="7"/>
        <v>0.97841726618705038</v>
      </c>
      <c r="Q21" s="44">
        <f>IFERROR(SUMIFS(D_D[INV],D_D[MT],2,D_D[CAT],TA_25,D_D[EP],-1, D_D[LOC],$A21),0)</f>
        <v>0</v>
      </c>
      <c r="R21" s="44">
        <f>IFERROR(SUMIFS(D_D[INV],D_D[MT],2,D_D[CAT],TA_26,D_D[EP],-1, D_D[LOC],$A21),0)</f>
        <v>0</v>
      </c>
      <c r="S21" s="44">
        <f>IFERROR(SUMIFS(D_D[INV],D_D[MT],7,D_D[CAT],2,D_D[EP],TA_20, D_D[LOC],$A21),0)</f>
        <v>22</v>
      </c>
      <c r="T21" s="7"/>
    </row>
    <row r="22" spans="1:20" x14ac:dyDescent="0.2">
      <c r="A22" s="24" t="s">
        <v>83</v>
      </c>
      <c r="B22" s="110" t="s">
        <v>114</v>
      </c>
      <c r="C22" s="50">
        <f>IFERROR(SUMIFS(D_D[INV],D_D[MT],1,D_D[CAT],TA_20,D_D[EP],-1, D_D[LOC],$A22),0)</f>
        <v>294</v>
      </c>
      <c r="D22" s="42">
        <f>IFERROR(SUMIFS(D_D[ADP],D_D[MT],1,D_D[CAT],D$1,D_D[EP],-1, D_D[LOC],$A22),0)</f>
        <v>321.35000000000002</v>
      </c>
      <c r="E22" s="39">
        <f>IFERROR(SUMIFS(D_D[INV],D_D[MT],2,D_D[CAT],TA_21,D_D[EP],-1, D_D[LOC],$A22),0)</f>
        <v>542</v>
      </c>
      <c r="F22" s="36">
        <f>IFERROR(SUMIFS(D_D[BL],D_D[MT],2,D_D[CAT],TA_21,D_D[EP],-1, D_D[LOC],$A22),0)</f>
        <v>152</v>
      </c>
      <c r="G22" s="56">
        <f t="shared" si="4"/>
        <v>0.28044280442804426</v>
      </c>
      <c r="H22" s="35">
        <f>IFERROR(SUMIFS(D_D[INV],D_D[MT],2,D_D[CAT],TA_22,D_D[EP],-1, D_D[LOC],$A22),0)</f>
        <v>593</v>
      </c>
      <c r="I22" s="36">
        <f>IFERROR(SUMIFS(D_D[BL],D_D[MT],2,D_D[CAT],TA_22,D_D[EP],-1, D_D[LOC],$A22),0)</f>
        <v>410</v>
      </c>
      <c r="J22" s="56">
        <f t="shared" si="5"/>
        <v>0.69139966273187181</v>
      </c>
      <c r="K22" s="46">
        <f>IFERROR(SUMIFS(D_D[INV],D_D[MT],2,D_D[CAT],TA_23,D_D[EP],-1, D_D[LOC],$A22),0)</f>
        <v>315</v>
      </c>
      <c r="L22" s="47">
        <f>IFERROR(SUMIFS(D_D[BL],D_D[MT],2,D_D[CAT],TA_23,D_D[EP],-1, D_D[LOC],$A22),0)</f>
        <v>207</v>
      </c>
      <c r="M22" s="56">
        <f t="shared" si="6"/>
        <v>0.65714285714285714</v>
      </c>
      <c r="N22" s="46">
        <f>IFERROR(SUMIFS(D_D[INV],D_D[MT],2,D_D[CAT],TA_24,D_D[EP],-1, D_D[LOC],$A22),0)</f>
        <v>202</v>
      </c>
      <c r="O22" s="47">
        <f>IFERROR(SUMIFS(D_D[BL],D_D[MT],2,D_D[CAT],TA_24,D_D[EP],-1, D_D[LOC],$A22),0)</f>
        <v>169</v>
      </c>
      <c r="P22" s="56">
        <f t="shared" si="7"/>
        <v>0.8366336633663366</v>
      </c>
      <c r="Q22" s="44">
        <f>IFERROR(SUMIFS(D_D[INV],D_D[MT],2,D_D[CAT],TA_25,D_D[EP],-1, D_D[LOC],$A22),0)</f>
        <v>3</v>
      </c>
      <c r="R22" s="44">
        <f>IFERROR(SUMIFS(D_D[INV],D_D[MT],2,D_D[CAT],TA_26,D_D[EP],-1, D_D[LOC],$A22),0)</f>
        <v>2</v>
      </c>
      <c r="S22" s="44">
        <f>IFERROR(SUMIFS(D_D[INV],D_D[MT],7,D_D[CAT],2,D_D[EP],TA_20, D_D[LOC],$A22),0)</f>
        <v>250</v>
      </c>
      <c r="T22" s="7"/>
    </row>
    <row r="23" spans="1:20" x14ac:dyDescent="0.2">
      <c r="A23" s="24" t="s">
        <v>166</v>
      </c>
      <c r="B23" s="110" t="s">
        <v>76</v>
      </c>
      <c r="C23" s="50">
        <f>IFERROR(SUMIFS(D_D[INV],D_D[MT],1,D_D[CAT],TA_20,D_D[EP],-1, D_D[LOC],$A23),0)</f>
        <v>444</v>
      </c>
      <c r="D23" s="42">
        <f>IFERROR(SUMIFS(D_D[ADP],D_D[MT],1,D_D[CAT],D$1,D_D[EP],-1, D_D[LOC],$A23),0)</f>
        <v>226.91</v>
      </c>
      <c r="E23" s="39">
        <f>IFERROR(SUMIFS(D_D[INV],D_D[MT],2,D_D[CAT],TA_21,D_D[EP],-1, D_D[LOC],$A23),0)</f>
        <v>894</v>
      </c>
      <c r="F23" s="36">
        <f>IFERROR(SUMIFS(D_D[BL],D_D[MT],2,D_D[CAT],TA_21,D_D[EP],-1, D_D[LOC],$A23),0)</f>
        <v>274</v>
      </c>
      <c r="G23" s="56">
        <f t="shared" si="4"/>
        <v>0.30648769574944074</v>
      </c>
      <c r="H23" s="35">
        <f>IFERROR(SUMIFS(D_D[INV],D_D[MT],2,D_D[CAT],TA_22,D_D[EP],-1, D_D[LOC],$A23),0)</f>
        <v>557</v>
      </c>
      <c r="I23" s="36">
        <f>IFERROR(SUMIFS(D_D[BL],D_D[MT],2,D_D[CAT],TA_22,D_D[EP],-1, D_D[LOC],$A23),0)</f>
        <v>232</v>
      </c>
      <c r="J23" s="56">
        <f t="shared" si="5"/>
        <v>0.41651705565529623</v>
      </c>
      <c r="K23" s="46">
        <f>IFERROR(SUMIFS(D_D[INV],D_D[MT],2,D_D[CAT],TA_23,D_D[EP],-1, D_D[LOC],$A23),0)</f>
        <v>53</v>
      </c>
      <c r="L23" s="47">
        <f>IFERROR(SUMIFS(D_D[BL],D_D[MT],2,D_D[CAT],TA_23,D_D[EP],-1, D_D[LOC],$A23),0)</f>
        <v>49</v>
      </c>
      <c r="M23" s="56">
        <f t="shared" si="6"/>
        <v>0.92452830188679247</v>
      </c>
      <c r="N23" s="46">
        <f>IFERROR(SUMIFS(D_D[INV],D_D[MT],2,D_D[CAT],TA_24,D_D[EP],-1, D_D[LOC],$A23),0)</f>
        <v>118</v>
      </c>
      <c r="O23" s="47">
        <f>IFERROR(SUMIFS(D_D[BL],D_D[MT],2,D_D[CAT],TA_24,D_D[EP],-1, D_D[LOC],$A23),0)</f>
        <v>87</v>
      </c>
      <c r="P23" s="56">
        <f t="shared" si="7"/>
        <v>0.73728813559322037</v>
      </c>
      <c r="Q23" s="44">
        <f>IFERROR(SUMIFS(D_D[INV],D_D[MT],2,D_D[CAT],TA_25,D_D[EP],-1, D_D[LOC],$A23),0)</f>
        <v>0</v>
      </c>
      <c r="R23" s="44">
        <f>IFERROR(SUMIFS(D_D[INV],D_D[MT],2,D_D[CAT],TA_26,D_D[EP],-1, D_D[LOC],$A23),0)</f>
        <v>0</v>
      </c>
      <c r="S23" s="44">
        <f>IFERROR(SUMIFS(D_D[INV],D_D[MT],7,D_D[CAT],2,D_D[EP],TA_20, D_D[LOC],$A23),0)</f>
        <v>75</v>
      </c>
      <c r="T23" s="7"/>
    </row>
    <row r="24" spans="1:20" x14ac:dyDescent="0.2">
      <c r="A24" s="23">
        <v>318</v>
      </c>
      <c r="B24" s="247" t="s">
        <v>77</v>
      </c>
      <c r="C24" s="51">
        <f>IFERROR(SUMIFS(D_D[INV],D_D[MT],1,D_D[CAT],TA_20,D_D[EP],-1, D_D[LOC],$A24),0)</f>
        <v>13350</v>
      </c>
      <c r="D24" s="43">
        <f>IFERROR(SUMIFS(D_D[ADP],D_D[MT],1,D_D[CAT],D$1,D_D[EP],-1, D_D[LOC],$A24),0)</f>
        <v>220.04</v>
      </c>
      <c r="E24" s="40">
        <f>IFERROR(SUMIFS(D_D[INV],D_D[MT],2,D_D[CAT],TA_21,D_D[EP],-1, D_D[LOC],$A24),0)</f>
        <v>19318</v>
      </c>
      <c r="F24" s="38">
        <f>IFERROR(SUMIFS(D_D[BL],D_D[MT],2,D_D[CAT],TA_21,D_D[EP],-1, D_D[LOC],$A24),0)</f>
        <v>5404</v>
      </c>
      <c r="G24" s="57">
        <f t="shared" si="4"/>
        <v>0.27973910342685576</v>
      </c>
      <c r="H24" s="37">
        <f>IFERROR(SUMIFS(D_D[INV],D_D[MT],2,D_D[CAT],TA_22,D_D[EP],-1, D_D[LOC],$A24),0)</f>
        <v>18457</v>
      </c>
      <c r="I24" s="38">
        <f>IFERROR(SUMIFS(D_D[BL],D_D[MT],2,D_D[CAT],TA_22,D_D[EP],-1, D_D[LOC],$A24),0)</f>
        <v>9773</v>
      </c>
      <c r="J24" s="57">
        <f t="shared" si="5"/>
        <v>0.5295010023297394</v>
      </c>
      <c r="K24" s="48">
        <f>IFERROR(SUMIFS(D_D[INV],D_D[MT],2,D_D[CAT],TA_23,D_D[EP],-1, D_D[LOC],$A24),0)</f>
        <v>10777</v>
      </c>
      <c r="L24" s="49">
        <f>IFERROR(SUMIFS(D_D[BL],D_D[MT],2,D_D[CAT],TA_23,D_D[EP],-1, D_D[LOC],$A24),0)</f>
        <v>7781</v>
      </c>
      <c r="M24" s="57">
        <f t="shared" si="6"/>
        <v>0.72200055674120811</v>
      </c>
      <c r="N24" s="48">
        <f>IFERROR(SUMIFS(D_D[INV],D_D[MT],2,D_D[CAT],TA_24,D_D[EP],-1, D_D[LOC],$A24),0)</f>
        <v>3739</v>
      </c>
      <c r="O24" s="49">
        <f>IFERROR(SUMIFS(D_D[BL],D_D[MT],2,D_D[CAT],TA_24,D_D[EP],-1, D_D[LOC],$A24),0)</f>
        <v>2948</v>
      </c>
      <c r="P24" s="57">
        <f t="shared" si="7"/>
        <v>0.78844610858518316</v>
      </c>
      <c r="Q24" s="45">
        <f>IFERROR(SUMIFS(D_D[INV],D_D[MT],2,D_D[CAT],TA_25,D_D[EP],-1, D_D[LOC],$A24),0)</f>
        <v>0</v>
      </c>
      <c r="R24" s="45">
        <f>IFERROR(SUMIFS(D_D[INV],D_D[MT],2,D_D[CAT],TA_26,D_D[EP],-1, D_D[LOC],$A24),0)</f>
        <v>20</v>
      </c>
      <c r="S24" s="44">
        <f>IFERROR(SUMIFS(D_D[INV],D_D[MT],7,D_D[CAT],2,D_D[EP],TA_20, D_D[LOC],$A24),0)</f>
        <v>7384</v>
      </c>
      <c r="T24" s="7"/>
    </row>
    <row r="25" spans="1:20" x14ac:dyDescent="0.2">
      <c r="A25" s="24" t="s">
        <v>407</v>
      </c>
      <c r="B25" s="246" t="s">
        <v>312</v>
      </c>
      <c r="C25" s="52">
        <f>IFERROR(SUMIFS(D_D[INV],D_D[MT],1,D_D[CAT],TA_20,D_D[EP],-1, D_D[LOC],$A25),0)</f>
        <v>29699</v>
      </c>
      <c r="D25" s="41">
        <f>IFERROR(SUMIFS(D_D[ADP],D_D[MT],1,D_D[CAT],D$1,D_D[EP],-1, D_D[LOC],$A25),0)</f>
        <v>280.83999999999997</v>
      </c>
      <c r="E25" s="53">
        <f>IFERROR(SUMIFS(D_D[INV],D_D[MT],2,D_D[CAT],TA_21,D_D[EP],-1, D_D[LOC],$A25),0)</f>
        <v>63723</v>
      </c>
      <c r="F25" s="58">
        <f>IFERROR(SUMIFS(D_D[BL],D_D[MT],2,D_D[CAT],TA_21,D_D[EP],-1, D_D[LOC],$A25),0)</f>
        <v>15289</v>
      </c>
      <c r="G25" s="54">
        <f t="shared" si="4"/>
        <v>0.23992906799742636</v>
      </c>
      <c r="H25" s="58">
        <f>IFERROR(SUMIFS(D_D[INV],D_D[MT],2,D_D[CAT],TA_22,D_D[EP],-1, D_D[LOC],$A25),0)</f>
        <v>47728</v>
      </c>
      <c r="I25" s="58">
        <f>IFERROR(SUMIFS(D_D[BL],D_D[MT],2,D_D[CAT],TA_22,D_D[EP],-1, D_D[LOC],$A25),0)</f>
        <v>23227</v>
      </c>
      <c r="J25" s="54">
        <f t="shared" si="5"/>
        <v>0.48665353670801209</v>
      </c>
      <c r="K25" s="52">
        <f>IFERROR(SUMIFS(D_D[INV],D_D[MT],2,D_D[CAT],TA_23,D_D[EP],-1, D_D[LOC],$A25),0)</f>
        <v>14464</v>
      </c>
      <c r="L25" s="52">
        <f>IFERROR(SUMIFS(D_D[BL],D_D[MT],2,D_D[CAT],TA_23,D_D[EP],-1, D_D[LOC],$A25),0)</f>
        <v>11520</v>
      </c>
      <c r="M25" s="54">
        <f t="shared" si="6"/>
        <v>0.79646017699115046</v>
      </c>
      <c r="N25" s="52">
        <f>IFERROR(SUMIFS(D_D[INV],D_D[MT],2,D_D[CAT],TA_24,D_D[EP],-1, D_D[LOC],$A25),0)</f>
        <v>12660</v>
      </c>
      <c r="O25" s="52">
        <f>IFERROR(SUMIFS(D_D[BL],D_D[MT],2,D_D[CAT],TA_24,D_D[EP],-1, D_D[LOC],$A25),0)</f>
        <v>9061</v>
      </c>
      <c r="P25" s="54">
        <f t="shared" si="7"/>
        <v>0.71571879936808847</v>
      </c>
      <c r="Q25" s="52">
        <f>IFERROR(SUMIFS(D_D[INV],D_D[MT],2,D_D[CAT],TA_25,D_D[EP],-1, D_D[LOC],$A25),0)</f>
        <v>5566</v>
      </c>
      <c r="R25" s="55">
        <f>IFERROR(SUMIFS(D_D[INV],D_D[MT],2,D_D[CAT],TA_26,D_D[EP],-1, D_D[LOC],$A25),0)</f>
        <v>1058</v>
      </c>
      <c r="S25" s="55">
        <f>IFERROR(SUMIFS(D_D[INV],D_D[MT],7,D_D[CAT],2,D_D[EP],TA_20, D_D[LOC],$A25),0)</f>
        <v>45225</v>
      </c>
      <c r="T25" s="7"/>
    </row>
    <row r="26" spans="1:20" x14ac:dyDescent="0.2">
      <c r="A26" s="24" t="s">
        <v>134</v>
      </c>
      <c r="B26" s="110" t="s">
        <v>31</v>
      </c>
      <c r="C26" s="50">
        <f>IFERROR(SUMIFS(D_D[INV],D_D[MT],1,D_D[CAT],TA_20,D_D[EP],-1, D_D[LOC],$A26),0)</f>
        <v>3346</v>
      </c>
      <c r="D26" s="42">
        <f>IFERROR(SUMIFS(D_D[ADP],D_D[MT],1,D_D[CAT],D$1,D_D[EP],-1, D_D[LOC],$A26),0)</f>
        <v>520.88</v>
      </c>
      <c r="E26" s="39">
        <f>IFERROR(SUMIFS(D_D[INV],D_D[MT],2,D_D[CAT],TA_21,D_D[EP],-1, D_D[LOC],$A26),0)</f>
        <v>6516</v>
      </c>
      <c r="F26" s="36">
        <f>IFERROR(SUMIFS(D_D[BL],D_D[MT],2,D_D[CAT],TA_21,D_D[EP],-1, D_D[LOC],$A26),0)</f>
        <v>1816</v>
      </c>
      <c r="G26" s="56">
        <f t="shared" si="4"/>
        <v>0.27869858809085329</v>
      </c>
      <c r="H26" s="35">
        <f>IFERROR(SUMIFS(D_D[INV],D_D[MT],2,D_D[CAT],TA_22,D_D[EP],-1, D_D[LOC],$A26),0)</f>
        <v>5252</v>
      </c>
      <c r="I26" s="36">
        <f>IFERROR(SUMIFS(D_D[BL],D_D[MT],2,D_D[CAT],TA_22,D_D[EP],-1, D_D[LOC],$A26),0)</f>
        <v>3875</v>
      </c>
      <c r="J26" s="56">
        <f t="shared" si="5"/>
        <v>0.73781416603198779</v>
      </c>
      <c r="K26" s="46">
        <f>IFERROR(SUMIFS(D_D[INV],D_D[MT],2,D_D[CAT],TA_23,D_D[EP],-1, D_D[LOC],$A26),0)</f>
        <v>1773</v>
      </c>
      <c r="L26" s="47">
        <f>IFERROR(SUMIFS(D_D[BL],D_D[MT],2,D_D[CAT],TA_23,D_D[EP],-1, D_D[LOC],$A26),0)</f>
        <v>1603</v>
      </c>
      <c r="M26" s="56">
        <f t="shared" si="6"/>
        <v>0.90411731528482797</v>
      </c>
      <c r="N26" s="46">
        <f>IFERROR(SUMIFS(D_D[INV],D_D[MT],2,D_D[CAT],TA_24,D_D[EP],-1, D_D[LOC],$A26),0)</f>
        <v>901</v>
      </c>
      <c r="O26" s="47">
        <f>IFERROR(SUMIFS(D_D[BL],D_D[MT],2,D_D[CAT],TA_24,D_D[EP],-1, D_D[LOC],$A26),0)</f>
        <v>643</v>
      </c>
      <c r="P26" s="56">
        <f t="shared" si="7"/>
        <v>0.71365149833518315</v>
      </c>
      <c r="Q26" s="44">
        <f>IFERROR(SUMIFS(D_D[INV],D_D[MT],2,D_D[CAT],TA_25,D_D[EP],-1, D_D[LOC],$A26),0)</f>
        <v>0</v>
      </c>
      <c r="R26" s="44">
        <f>IFERROR(SUMIFS(D_D[INV],D_D[MT],2,D_D[CAT],TA_26,D_D[EP],-1, D_D[LOC],$A26),0)</f>
        <v>212</v>
      </c>
      <c r="S26" s="44">
        <f>IFERROR(SUMIFS(D_D[INV],D_D[MT],7,D_D[CAT],2,D_D[EP],TA_20, D_D[LOC],$A26),0)</f>
        <v>7883</v>
      </c>
      <c r="T26" s="7"/>
    </row>
    <row r="27" spans="1:20" x14ac:dyDescent="0.2">
      <c r="A27" s="24" t="s">
        <v>131</v>
      </c>
      <c r="B27" s="110" t="s">
        <v>32</v>
      </c>
      <c r="C27" s="50">
        <f>IFERROR(SUMIFS(D_D[INV],D_D[MT],1,D_D[CAT],TA_20,D_D[EP],-1, D_D[LOC],$A27),0)</f>
        <v>3888</v>
      </c>
      <c r="D27" s="42">
        <f>IFERROR(SUMIFS(D_D[ADP],D_D[MT],1,D_D[CAT],D$1,D_D[EP],-1, D_D[LOC],$A27),0)</f>
        <v>300.39</v>
      </c>
      <c r="E27" s="39">
        <f>IFERROR(SUMIFS(D_D[INV],D_D[MT],2,D_D[CAT],TA_21,D_D[EP],-1, D_D[LOC],$A27),0)</f>
        <v>9494</v>
      </c>
      <c r="F27" s="36">
        <f>IFERROR(SUMIFS(D_D[BL],D_D[MT],2,D_D[CAT],TA_21,D_D[EP],-1, D_D[LOC],$A27),0)</f>
        <v>2389</v>
      </c>
      <c r="G27" s="56">
        <f t="shared" si="4"/>
        <v>0.25163261006951759</v>
      </c>
      <c r="H27" s="35">
        <f>IFERROR(SUMIFS(D_D[INV],D_D[MT],2,D_D[CAT],TA_22,D_D[EP],-1, D_D[LOC],$A27),0)</f>
        <v>6594</v>
      </c>
      <c r="I27" s="36">
        <f>IFERROR(SUMIFS(D_D[BL],D_D[MT],2,D_D[CAT],TA_22,D_D[EP],-1, D_D[LOC],$A27),0)</f>
        <v>3388</v>
      </c>
      <c r="J27" s="56">
        <f t="shared" si="5"/>
        <v>0.5138004246284501</v>
      </c>
      <c r="K27" s="46">
        <f>IFERROR(SUMIFS(D_D[INV],D_D[MT],2,D_D[CAT],TA_23,D_D[EP],-1, D_D[LOC],$A27),0)</f>
        <v>2112</v>
      </c>
      <c r="L27" s="47">
        <f>IFERROR(SUMIFS(D_D[BL],D_D[MT],2,D_D[CAT],TA_23,D_D[EP],-1, D_D[LOC],$A27),0)</f>
        <v>1991</v>
      </c>
      <c r="M27" s="56">
        <f t="shared" si="6"/>
        <v>0.94270833333333337</v>
      </c>
      <c r="N27" s="46">
        <f>IFERROR(SUMIFS(D_D[INV],D_D[MT],2,D_D[CAT],TA_24,D_D[EP],-1, D_D[LOC],$A27),0)</f>
        <v>3362</v>
      </c>
      <c r="O27" s="47">
        <f>IFERROR(SUMIFS(D_D[BL],D_D[MT],2,D_D[CAT],TA_24,D_D[EP],-1, D_D[LOC],$A27),0)</f>
        <v>2534</v>
      </c>
      <c r="P27" s="56">
        <f t="shared" si="7"/>
        <v>0.75371802498512785</v>
      </c>
      <c r="Q27" s="44">
        <f>IFERROR(SUMIFS(D_D[INV],D_D[MT],2,D_D[CAT],TA_25,D_D[EP],-1, D_D[LOC],$A27),0)</f>
        <v>0</v>
      </c>
      <c r="R27" s="44">
        <f>IFERROR(SUMIFS(D_D[INV],D_D[MT],2,D_D[CAT],TA_26,D_D[EP],-1, D_D[LOC],$A27),0)</f>
        <v>333</v>
      </c>
      <c r="S27" s="44">
        <f>IFERROR(SUMIFS(D_D[INV],D_D[MT],7,D_D[CAT],2,D_D[EP],TA_20, D_D[LOC],$A27),0)</f>
        <v>10663</v>
      </c>
      <c r="T27" s="7"/>
    </row>
    <row r="28" spans="1:20" x14ac:dyDescent="0.2">
      <c r="A28" s="24" t="s">
        <v>138</v>
      </c>
      <c r="B28" s="110" t="s">
        <v>35</v>
      </c>
      <c r="C28" s="50">
        <f>IFERROR(SUMIFS(D_D[INV],D_D[MT],1,D_D[CAT],TA_20,D_D[EP],-1, D_D[LOC],$A28),0)</f>
        <v>620</v>
      </c>
      <c r="D28" s="42">
        <f>IFERROR(SUMIFS(D_D[ADP],D_D[MT],1,D_D[CAT],D$1,D_D[EP],-1, D_D[LOC],$A28),0)</f>
        <v>113.88</v>
      </c>
      <c r="E28" s="39">
        <f>IFERROR(SUMIFS(D_D[INV],D_D[MT],2,D_D[CAT],TA_21,D_D[EP],-1, D_D[LOC],$A28),0)</f>
        <v>2934</v>
      </c>
      <c r="F28" s="36">
        <f>IFERROR(SUMIFS(D_D[BL],D_D[MT],2,D_D[CAT],TA_21,D_D[EP],-1, D_D[LOC],$A28),0)</f>
        <v>787</v>
      </c>
      <c r="G28" s="56">
        <f t="shared" si="4"/>
        <v>0.26823449216087253</v>
      </c>
      <c r="H28" s="35">
        <f>IFERROR(SUMIFS(D_D[INV],D_D[MT],2,D_D[CAT],TA_22,D_D[EP],-1, D_D[LOC],$A28),0)</f>
        <v>1065</v>
      </c>
      <c r="I28" s="36">
        <f>IFERROR(SUMIFS(D_D[BL],D_D[MT],2,D_D[CAT],TA_22,D_D[EP],-1, D_D[LOC],$A28),0)</f>
        <v>311</v>
      </c>
      <c r="J28" s="56">
        <f t="shared" si="5"/>
        <v>0.29201877934272302</v>
      </c>
      <c r="K28" s="46">
        <f>IFERROR(SUMIFS(D_D[INV],D_D[MT],2,D_D[CAT],TA_23,D_D[EP],-1, D_D[LOC],$A28),0)</f>
        <v>201</v>
      </c>
      <c r="L28" s="47">
        <f>IFERROR(SUMIFS(D_D[BL],D_D[MT],2,D_D[CAT],TA_23,D_D[EP],-1, D_D[LOC],$A28),0)</f>
        <v>111</v>
      </c>
      <c r="M28" s="56">
        <f t="shared" si="6"/>
        <v>0.55223880597014929</v>
      </c>
      <c r="N28" s="46">
        <f>IFERROR(SUMIFS(D_D[INV],D_D[MT],2,D_D[CAT],TA_24,D_D[EP],-1, D_D[LOC],$A28),0)</f>
        <v>195</v>
      </c>
      <c r="O28" s="47">
        <f>IFERROR(SUMIFS(D_D[BL],D_D[MT],2,D_D[CAT],TA_24,D_D[EP],-1, D_D[LOC],$A28),0)</f>
        <v>101</v>
      </c>
      <c r="P28" s="56">
        <f t="shared" si="7"/>
        <v>0.517948717948718</v>
      </c>
      <c r="Q28" s="44">
        <f>IFERROR(SUMIFS(D_D[INV],D_D[MT],2,D_D[CAT],TA_25,D_D[EP],-1, D_D[LOC],$A28),0)</f>
        <v>0</v>
      </c>
      <c r="R28" s="44">
        <f>IFERROR(SUMIFS(D_D[INV],D_D[MT],2,D_D[CAT],TA_26,D_D[EP],-1, D_D[LOC],$A28),0)</f>
        <v>12</v>
      </c>
      <c r="S28" s="44">
        <f>IFERROR(SUMIFS(D_D[INV],D_D[MT],7,D_D[CAT],2,D_D[EP],TA_20, D_D[LOC],$A28),0)</f>
        <v>1392</v>
      </c>
      <c r="T28" s="7"/>
    </row>
    <row r="29" spans="1:20" x14ac:dyDescent="0.2">
      <c r="A29" s="24" t="s">
        <v>135</v>
      </c>
      <c r="B29" s="110" t="s">
        <v>36</v>
      </c>
      <c r="C29" s="50">
        <f>IFERROR(SUMIFS(D_D[INV],D_D[MT],1,D_D[CAT],TA_20,D_D[EP],-1, D_D[LOC],$A29),0)</f>
        <v>2350</v>
      </c>
      <c r="D29" s="42">
        <f>IFERROR(SUMIFS(D_D[ADP],D_D[MT],1,D_D[CAT],D$1,D_D[EP],-1, D_D[LOC],$A29),0)</f>
        <v>363.14</v>
      </c>
      <c r="E29" s="39">
        <f>IFERROR(SUMIFS(D_D[INV],D_D[MT],2,D_D[CAT],TA_21,D_D[EP],-1, D_D[LOC],$A29),0)</f>
        <v>7491</v>
      </c>
      <c r="F29" s="36">
        <f>IFERROR(SUMIFS(D_D[BL],D_D[MT],2,D_D[CAT],TA_21,D_D[EP],-1, D_D[LOC],$A29),0)</f>
        <v>1961</v>
      </c>
      <c r="G29" s="56">
        <f t="shared" si="4"/>
        <v>0.26178080363102391</v>
      </c>
      <c r="H29" s="35">
        <f>IFERROR(SUMIFS(D_D[INV],D_D[MT],2,D_D[CAT],TA_22,D_D[EP],-1, D_D[LOC],$A29),0)</f>
        <v>4838</v>
      </c>
      <c r="I29" s="36">
        <f>IFERROR(SUMIFS(D_D[BL],D_D[MT],2,D_D[CAT],TA_22,D_D[EP],-1, D_D[LOC],$A29),0)</f>
        <v>2563</v>
      </c>
      <c r="J29" s="56">
        <f t="shared" si="5"/>
        <v>0.52976436544026462</v>
      </c>
      <c r="K29" s="46">
        <f>IFERROR(SUMIFS(D_D[INV],D_D[MT],2,D_D[CAT],TA_23,D_D[EP],-1, D_D[LOC],$A29),0)</f>
        <v>1528</v>
      </c>
      <c r="L29" s="47">
        <f>IFERROR(SUMIFS(D_D[BL],D_D[MT],2,D_D[CAT],TA_23,D_D[EP],-1, D_D[LOC],$A29),0)</f>
        <v>1400</v>
      </c>
      <c r="M29" s="56">
        <f t="shared" si="6"/>
        <v>0.91623036649214662</v>
      </c>
      <c r="N29" s="46">
        <f>IFERROR(SUMIFS(D_D[INV],D_D[MT],2,D_D[CAT],TA_24,D_D[EP],-1, D_D[LOC],$A29),0)</f>
        <v>1092</v>
      </c>
      <c r="O29" s="47">
        <f>IFERROR(SUMIFS(D_D[BL],D_D[MT],2,D_D[CAT],TA_24,D_D[EP],-1, D_D[LOC],$A29),0)</f>
        <v>679</v>
      </c>
      <c r="P29" s="56">
        <f t="shared" si="7"/>
        <v>0.62179487179487181</v>
      </c>
      <c r="Q29" s="44">
        <f>IFERROR(SUMIFS(D_D[INV],D_D[MT],2,D_D[CAT],TA_25,D_D[EP],-1, D_D[LOC],$A29),0)</f>
        <v>2</v>
      </c>
      <c r="R29" s="44">
        <f>IFERROR(SUMIFS(D_D[INV],D_D[MT],2,D_D[CAT],TA_26,D_D[EP],-1, D_D[LOC],$A29),0)</f>
        <v>193</v>
      </c>
      <c r="S29" s="44">
        <f>IFERROR(SUMIFS(D_D[INV],D_D[MT],7,D_D[CAT],2,D_D[EP],TA_20, D_D[LOC],$A29),0)</f>
        <v>3777</v>
      </c>
      <c r="T29" s="7"/>
    </row>
    <row r="30" spans="1:20" x14ac:dyDescent="0.2">
      <c r="A30" s="24" t="s">
        <v>162</v>
      </c>
      <c r="B30" s="110" t="s">
        <v>37</v>
      </c>
      <c r="C30" s="50">
        <f>IFERROR(SUMIFS(D_D[INV],D_D[MT],1,D_D[CAT],TA_20,D_D[EP],-1, D_D[LOC],$A30),0)</f>
        <v>349</v>
      </c>
      <c r="D30" s="42">
        <f>IFERROR(SUMIFS(D_D[ADP],D_D[MT],1,D_D[CAT],D$1,D_D[EP],-1, D_D[LOC],$A30),0)</f>
        <v>68.73</v>
      </c>
      <c r="E30" s="39">
        <f>IFERROR(SUMIFS(D_D[INV],D_D[MT],2,D_D[CAT],TA_21,D_D[EP],-1, D_D[LOC],$A30),0)</f>
        <v>1426</v>
      </c>
      <c r="F30" s="36">
        <f>IFERROR(SUMIFS(D_D[BL],D_D[MT],2,D_D[CAT],TA_21,D_D[EP],-1, D_D[LOC],$A30),0)</f>
        <v>296</v>
      </c>
      <c r="G30" s="56">
        <f t="shared" si="4"/>
        <v>0.20757363253856942</v>
      </c>
      <c r="H30" s="35">
        <f>IFERROR(SUMIFS(D_D[INV],D_D[MT],2,D_D[CAT],TA_22,D_D[EP],-1, D_D[LOC],$A30),0)</f>
        <v>548</v>
      </c>
      <c r="I30" s="36">
        <f>IFERROR(SUMIFS(D_D[BL],D_D[MT],2,D_D[CAT],TA_22,D_D[EP],-1, D_D[LOC],$A30),0)</f>
        <v>68</v>
      </c>
      <c r="J30" s="56">
        <f t="shared" si="5"/>
        <v>0.12408759124087591</v>
      </c>
      <c r="K30" s="46">
        <f>IFERROR(SUMIFS(D_D[INV],D_D[MT],2,D_D[CAT],TA_23,D_D[EP],-1, D_D[LOC],$A30),0)</f>
        <v>85</v>
      </c>
      <c r="L30" s="47">
        <f>IFERROR(SUMIFS(D_D[BL],D_D[MT],2,D_D[CAT],TA_23,D_D[EP],-1, D_D[LOC],$A30),0)</f>
        <v>32</v>
      </c>
      <c r="M30" s="56">
        <f t="shared" si="6"/>
        <v>0.37647058823529411</v>
      </c>
      <c r="N30" s="46">
        <f>IFERROR(SUMIFS(D_D[INV],D_D[MT],2,D_D[CAT],TA_24,D_D[EP],-1, D_D[LOC],$A30),0)</f>
        <v>103</v>
      </c>
      <c r="O30" s="47">
        <f>IFERROR(SUMIFS(D_D[BL],D_D[MT],2,D_D[CAT],TA_24,D_D[EP],-1, D_D[LOC],$A30),0)</f>
        <v>67</v>
      </c>
      <c r="P30" s="56">
        <f t="shared" si="7"/>
        <v>0.65048543689320393</v>
      </c>
      <c r="Q30" s="44">
        <f>IFERROR(SUMIFS(D_D[INV],D_D[MT],2,D_D[CAT],TA_25,D_D[EP],-1, D_D[LOC],$A30),0)</f>
        <v>0</v>
      </c>
      <c r="R30" s="44">
        <f>IFERROR(SUMIFS(D_D[INV],D_D[MT],2,D_D[CAT],TA_26,D_D[EP],-1, D_D[LOC],$A30),0)</f>
        <v>4</v>
      </c>
      <c r="S30" s="44">
        <f>IFERROR(SUMIFS(D_D[INV],D_D[MT],7,D_D[CAT],2,D_D[EP],TA_20, D_D[LOC],$A30),0)</f>
        <v>301</v>
      </c>
      <c r="T30" s="7"/>
    </row>
    <row r="31" spans="1:20" x14ac:dyDescent="0.2">
      <c r="A31" s="24" t="s">
        <v>132</v>
      </c>
      <c r="B31" s="110" t="s">
        <v>42</v>
      </c>
      <c r="C31" s="50">
        <f>IFERROR(SUMIFS(D_D[INV],D_D[MT],1,D_D[CAT],TA_20,D_D[EP],-1, D_D[LOC],$A31),0)</f>
        <v>5862</v>
      </c>
      <c r="D31" s="42">
        <f>IFERROR(SUMIFS(D_D[ADP],D_D[MT],1,D_D[CAT],D$1,D_D[EP],-1, D_D[LOC],$A31),0)</f>
        <v>392.23</v>
      </c>
      <c r="E31" s="39">
        <f>IFERROR(SUMIFS(D_D[INV],D_D[MT],2,D_D[CAT],TA_21,D_D[EP],-1, D_D[LOC],$A31),0)</f>
        <v>5707</v>
      </c>
      <c r="F31" s="36">
        <f>IFERROR(SUMIFS(D_D[BL],D_D[MT],2,D_D[CAT],TA_21,D_D[EP],-1, D_D[LOC],$A31),0)</f>
        <v>1302</v>
      </c>
      <c r="G31" s="56">
        <f t="shared" si="4"/>
        <v>0.22814087962151744</v>
      </c>
      <c r="H31" s="35">
        <f>IFERROR(SUMIFS(D_D[INV],D_D[MT],2,D_D[CAT],TA_22,D_D[EP],-1, D_D[LOC],$A31),0)</f>
        <v>8415</v>
      </c>
      <c r="I31" s="36">
        <f>IFERROR(SUMIFS(D_D[BL],D_D[MT],2,D_D[CAT],TA_22,D_D[EP],-1, D_D[LOC],$A31),0)</f>
        <v>4238</v>
      </c>
      <c r="J31" s="56">
        <f t="shared" si="5"/>
        <v>0.50362448009506833</v>
      </c>
      <c r="K31" s="46">
        <f>IFERROR(SUMIFS(D_D[INV],D_D[MT],2,D_D[CAT],TA_23,D_D[EP],-1, D_D[LOC],$A31),0)</f>
        <v>1926</v>
      </c>
      <c r="L31" s="47">
        <f>IFERROR(SUMIFS(D_D[BL],D_D[MT],2,D_D[CAT],TA_23,D_D[EP],-1, D_D[LOC],$A31),0)</f>
        <v>1612</v>
      </c>
      <c r="M31" s="56">
        <f t="shared" si="6"/>
        <v>0.83696780893042577</v>
      </c>
      <c r="N31" s="46">
        <f>IFERROR(SUMIFS(D_D[INV],D_D[MT],2,D_D[CAT],TA_24,D_D[EP],-1, D_D[LOC],$A31),0)</f>
        <v>2952</v>
      </c>
      <c r="O31" s="47">
        <f>IFERROR(SUMIFS(D_D[BL],D_D[MT],2,D_D[CAT],TA_24,D_D[EP],-1, D_D[LOC],$A31),0)</f>
        <v>2409</v>
      </c>
      <c r="P31" s="56">
        <f t="shared" si="7"/>
        <v>0.81605691056910568</v>
      </c>
      <c r="Q31" s="44">
        <f>IFERROR(SUMIFS(D_D[INV],D_D[MT],2,D_D[CAT],TA_25,D_D[EP],-1, D_D[LOC],$A31),0)</f>
        <v>1</v>
      </c>
      <c r="R31" s="44">
        <f>IFERROR(SUMIFS(D_D[INV],D_D[MT],2,D_D[CAT],TA_26,D_D[EP],-1, D_D[LOC],$A31),0)</f>
        <v>247</v>
      </c>
      <c r="S31" s="44">
        <f>IFERROR(SUMIFS(D_D[INV],D_D[MT],7,D_D[CAT],2,D_D[EP],TA_20, D_D[LOC],$A31),0)</f>
        <v>8021</v>
      </c>
      <c r="T31" s="7"/>
    </row>
    <row r="32" spans="1:20" x14ac:dyDescent="0.2">
      <c r="A32" s="24" t="s">
        <v>139</v>
      </c>
      <c r="B32" s="110" t="s">
        <v>44</v>
      </c>
      <c r="C32" s="50">
        <f>IFERROR(SUMIFS(D_D[INV],D_D[MT],1,D_D[CAT],TA_20,D_D[EP],-1, D_D[LOC],$A32),0)</f>
        <v>1537</v>
      </c>
      <c r="D32" s="42">
        <f>IFERROR(SUMIFS(D_D[ADP],D_D[MT],1,D_D[CAT],D$1,D_D[EP],-1, D_D[LOC],$A32),0)</f>
        <v>73.67</v>
      </c>
      <c r="E32" s="39">
        <f>IFERROR(SUMIFS(D_D[INV],D_D[MT],2,D_D[CAT],TA_21,D_D[EP],-1, D_D[LOC],$A32),0)</f>
        <v>1834</v>
      </c>
      <c r="F32" s="36">
        <f>IFERROR(SUMIFS(D_D[BL],D_D[MT],2,D_D[CAT],TA_21,D_D[EP],-1, D_D[LOC],$A32),0)</f>
        <v>266</v>
      </c>
      <c r="G32" s="56">
        <f t="shared" si="4"/>
        <v>0.14503816793893129</v>
      </c>
      <c r="H32" s="35">
        <f>IFERROR(SUMIFS(D_D[INV],D_D[MT],2,D_D[CAT],TA_22,D_D[EP],-1, D_D[LOC],$A32),0)</f>
        <v>2453</v>
      </c>
      <c r="I32" s="36">
        <f>IFERROR(SUMIFS(D_D[BL],D_D[MT],2,D_D[CAT],TA_22,D_D[EP],-1, D_D[LOC],$A32),0)</f>
        <v>620</v>
      </c>
      <c r="J32" s="56">
        <f t="shared" si="5"/>
        <v>0.25275173257236039</v>
      </c>
      <c r="K32" s="46">
        <f>IFERROR(SUMIFS(D_D[INV],D_D[MT],2,D_D[CAT],TA_23,D_D[EP],-1, D_D[LOC],$A32),0)</f>
        <v>625</v>
      </c>
      <c r="L32" s="47">
        <f>IFERROR(SUMIFS(D_D[BL],D_D[MT],2,D_D[CAT],TA_23,D_D[EP],-1, D_D[LOC],$A32),0)</f>
        <v>466</v>
      </c>
      <c r="M32" s="56">
        <f t="shared" si="6"/>
        <v>0.74560000000000004</v>
      </c>
      <c r="N32" s="46">
        <f>IFERROR(SUMIFS(D_D[INV],D_D[MT],2,D_D[CAT],TA_24,D_D[EP],-1, D_D[LOC],$A32),0)</f>
        <v>415</v>
      </c>
      <c r="O32" s="47">
        <f>IFERROR(SUMIFS(D_D[BL],D_D[MT],2,D_D[CAT],TA_24,D_D[EP],-1, D_D[LOC],$A32),0)</f>
        <v>219</v>
      </c>
      <c r="P32" s="56">
        <f t="shared" si="7"/>
        <v>0.52771084337349394</v>
      </c>
      <c r="Q32" s="44">
        <f>IFERROR(SUMIFS(D_D[INV],D_D[MT],2,D_D[CAT],TA_25,D_D[EP],-1, D_D[LOC],$A32),0)</f>
        <v>0</v>
      </c>
      <c r="R32" s="44">
        <f>IFERROR(SUMIFS(D_D[INV],D_D[MT],2,D_D[CAT],TA_26,D_D[EP],-1, D_D[LOC],$A32),0)</f>
        <v>7</v>
      </c>
      <c r="S32" s="44">
        <f>IFERROR(SUMIFS(D_D[INV],D_D[MT],7,D_D[CAT],2,D_D[EP],TA_20, D_D[LOC],$A32),0)</f>
        <v>984</v>
      </c>
      <c r="T32" s="7"/>
    </row>
    <row r="33" spans="1:20" x14ac:dyDescent="0.2">
      <c r="A33" s="24" t="s">
        <v>136</v>
      </c>
      <c r="B33" s="110" t="s">
        <v>50</v>
      </c>
      <c r="C33" s="50">
        <f>IFERROR(SUMIFS(D_D[INV],D_D[MT],1,D_D[CAT],TA_20,D_D[EP],-1, D_D[LOC],$A33),0)</f>
        <v>5178</v>
      </c>
      <c r="D33" s="42">
        <f>IFERROR(SUMIFS(D_D[ADP],D_D[MT],1,D_D[CAT],D$1,D_D[EP],-1, D_D[LOC],$A33),0)</f>
        <v>124.65</v>
      </c>
      <c r="E33" s="39">
        <f>IFERROR(SUMIFS(D_D[INV],D_D[MT],2,D_D[CAT],TA_21,D_D[EP],-1, D_D[LOC],$A33),0)</f>
        <v>6732</v>
      </c>
      <c r="F33" s="36">
        <f>IFERROR(SUMIFS(D_D[BL],D_D[MT],2,D_D[CAT],TA_21,D_D[EP],-1, D_D[LOC],$A33),0)</f>
        <v>1606</v>
      </c>
      <c r="G33" s="56">
        <f t="shared" si="4"/>
        <v>0.23856209150326799</v>
      </c>
      <c r="H33" s="35">
        <f>IFERROR(SUMIFS(D_D[INV],D_D[MT],2,D_D[CAT],TA_22,D_D[EP],-1, D_D[LOC],$A33),0)</f>
        <v>6481</v>
      </c>
      <c r="I33" s="36">
        <f>IFERROR(SUMIFS(D_D[BL],D_D[MT],2,D_D[CAT],TA_22,D_D[EP],-1, D_D[LOC],$A33),0)</f>
        <v>2097</v>
      </c>
      <c r="J33" s="56">
        <f t="shared" si="5"/>
        <v>0.3235611788304274</v>
      </c>
      <c r="K33" s="46">
        <f>IFERROR(SUMIFS(D_D[INV],D_D[MT],2,D_D[CAT],TA_23,D_D[EP],-1, D_D[LOC],$A33),0)</f>
        <v>1209</v>
      </c>
      <c r="L33" s="47">
        <f>IFERROR(SUMIFS(D_D[BL],D_D[MT],2,D_D[CAT],TA_23,D_D[EP],-1, D_D[LOC],$A33),0)</f>
        <v>603</v>
      </c>
      <c r="M33" s="56">
        <f t="shared" si="6"/>
        <v>0.4987593052109181</v>
      </c>
      <c r="N33" s="46">
        <f>IFERROR(SUMIFS(D_D[INV],D_D[MT],2,D_D[CAT],TA_24,D_D[EP],-1, D_D[LOC],$A33),0)</f>
        <v>706</v>
      </c>
      <c r="O33" s="47">
        <f>IFERROR(SUMIFS(D_D[BL],D_D[MT],2,D_D[CAT],TA_24,D_D[EP],-1, D_D[LOC],$A33),0)</f>
        <v>375</v>
      </c>
      <c r="P33" s="56">
        <f t="shared" si="7"/>
        <v>0.53116147308781869</v>
      </c>
      <c r="Q33" s="44">
        <f>IFERROR(SUMIFS(D_D[INV],D_D[MT],2,D_D[CAT],TA_25,D_D[EP],-1, D_D[LOC],$A33),0)</f>
        <v>5486</v>
      </c>
      <c r="R33" s="44">
        <f>IFERROR(SUMIFS(D_D[INV],D_D[MT],2,D_D[CAT],TA_26,D_D[EP],-1, D_D[LOC],$A33),0)</f>
        <v>0</v>
      </c>
      <c r="S33" s="44">
        <f>IFERROR(SUMIFS(D_D[INV],D_D[MT],7,D_D[CAT],2,D_D[EP],TA_20, D_D[LOC],$A33),0)</f>
        <v>2881</v>
      </c>
      <c r="T33" s="7"/>
    </row>
    <row r="34" spans="1:20" x14ac:dyDescent="0.2">
      <c r="A34" s="24" t="s">
        <v>163</v>
      </c>
      <c r="B34" s="110" t="s">
        <v>68</v>
      </c>
      <c r="C34" s="50">
        <f>IFERROR(SUMIFS(D_D[INV],D_D[MT],1,D_D[CAT],TA_20,D_D[EP],-1, D_D[LOC],$A34),0)</f>
        <v>175</v>
      </c>
      <c r="D34" s="42">
        <f>IFERROR(SUMIFS(D_D[ADP],D_D[MT],1,D_D[CAT],D$1,D_D[EP],-1, D_D[LOC],$A34),0)</f>
        <v>82.98</v>
      </c>
      <c r="E34" s="39">
        <f>IFERROR(SUMIFS(D_D[INV],D_D[MT],2,D_D[CAT],TA_21,D_D[EP],-1, D_D[LOC],$A34),0)</f>
        <v>1315</v>
      </c>
      <c r="F34" s="36">
        <f>IFERROR(SUMIFS(D_D[BL],D_D[MT],2,D_D[CAT],TA_21,D_D[EP],-1, D_D[LOC],$A34),0)</f>
        <v>327</v>
      </c>
      <c r="G34" s="56">
        <f t="shared" si="4"/>
        <v>0.24866920152091254</v>
      </c>
      <c r="H34" s="35">
        <f>IFERROR(SUMIFS(D_D[INV],D_D[MT],2,D_D[CAT],TA_22,D_D[EP],-1, D_D[LOC],$A34),0)</f>
        <v>410</v>
      </c>
      <c r="I34" s="36">
        <f>IFERROR(SUMIFS(D_D[BL],D_D[MT],2,D_D[CAT],TA_22,D_D[EP],-1, D_D[LOC],$A34),0)</f>
        <v>74</v>
      </c>
      <c r="J34" s="56">
        <f t="shared" si="5"/>
        <v>0.18048780487804877</v>
      </c>
      <c r="K34" s="46">
        <f>IFERROR(SUMIFS(D_D[INV],D_D[MT],2,D_D[CAT],TA_23,D_D[EP],-1, D_D[LOC],$A34),0)</f>
        <v>434</v>
      </c>
      <c r="L34" s="47">
        <f>IFERROR(SUMIFS(D_D[BL],D_D[MT],2,D_D[CAT],TA_23,D_D[EP],-1, D_D[LOC],$A34),0)</f>
        <v>173</v>
      </c>
      <c r="M34" s="56">
        <f t="shared" si="6"/>
        <v>0.39861751152073732</v>
      </c>
      <c r="N34" s="46">
        <f>IFERROR(SUMIFS(D_D[INV],D_D[MT],2,D_D[CAT],TA_24,D_D[EP],-1, D_D[LOC],$A34),0)</f>
        <v>35</v>
      </c>
      <c r="O34" s="47">
        <f>IFERROR(SUMIFS(D_D[BL],D_D[MT],2,D_D[CAT],TA_24,D_D[EP],-1, D_D[LOC],$A34),0)</f>
        <v>24</v>
      </c>
      <c r="P34" s="56">
        <f t="shared" si="7"/>
        <v>0.68571428571428572</v>
      </c>
      <c r="Q34" s="44">
        <f>IFERROR(SUMIFS(D_D[INV],D_D[MT],2,D_D[CAT],TA_25,D_D[EP],-1, D_D[LOC],$A34),0)</f>
        <v>0</v>
      </c>
      <c r="R34" s="44">
        <f>IFERROR(SUMIFS(D_D[INV],D_D[MT],2,D_D[CAT],TA_26,D_D[EP],-1, D_D[LOC],$A34),0)</f>
        <v>0</v>
      </c>
      <c r="S34" s="44">
        <f>IFERROR(SUMIFS(D_D[INV],D_D[MT],7,D_D[CAT],2,D_D[EP],TA_20, D_D[LOC],$A34),0)</f>
        <v>281</v>
      </c>
      <c r="T34" s="7"/>
    </row>
    <row r="35" spans="1:20" x14ac:dyDescent="0.2">
      <c r="A35" s="24" t="s">
        <v>137</v>
      </c>
      <c r="B35" s="110" t="s">
        <v>69</v>
      </c>
      <c r="C35" s="50">
        <f>IFERROR(SUMIFS(D_D[INV],D_D[MT],1,D_D[CAT],TA_20,D_D[EP],-1, D_D[LOC],$A35),0)</f>
        <v>2708</v>
      </c>
      <c r="D35" s="42">
        <f>IFERROR(SUMIFS(D_D[ADP],D_D[MT],1,D_D[CAT],D$1,D_D[EP],-1, D_D[LOC],$A35),0)</f>
        <v>280.85000000000002</v>
      </c>
      <c r="E35" s="39">
        <f>IFERROR(SUMIFS(D_D[INV],D_D[MT],2,D_D[CAT],TA_21,D_D[EP],-1, D_D[LOC],$A35),0)</f>
        <v>5582</v>
      </c>
      <c r="F35" s="36">
        <f>IFERROR(SUMIFS(D_D[BL],D_D[MT],2,D_D[CAT],TA_21,D_D[EP],-1, D_D[LOC],$A35),0)</f>
        <v>1547</v>
      </c>
      <c r="G35" s="56">
        <f t="shared" si="4"/>
        <v>0.27714080974561089</v>
      </c>
      <c r="H35" s="35">
        <f>IFERROR(SUMIFS(D_D[INV],D_D[MT],2,D_D[CAT],TA_22,D_D[EP],-1, D_D[LOC],$A35),0)</f>
        <v>4780</v>
      </c>
      <c r="I35" s="36">
        <f>IFERROR(SUMIFS(D_D[BL],D_D[MT],2,D_D[CAT],TA_22,D_D[EP],-1, D_D[LOC],$A35),0)</f>
        <v>2983</v>
      </c>
      <c r="J35" s="56">
        <f t="shared" si="5"/>
        <v>0.6240585774058578</v>
      </c>
      <c r="K35" s="46">
        <f>IFERROR(SUMIFS(D_D[INV],D_D[MT],2,D_D[CAT],TA_23,D_D[EP],-1, D_D[LOC],$A35),0)</f>
        <v>2362</v>
      </c>
      <c r="L35" s="47">
        <f>IFERROR(SUMIFS(D_D[BL],D_D[MT],2,D_D[CAT],TA_23,D_D[EP],-1, D_D[LOC],$A35),0)</f>
        <v>2116</v>
      </c>
      <c r="M35" s="56">
        <f t="shared" si="6"/>
        <v>0.89585097375105838</v>
      </c>
      <c r="N35" s="46">
        <f>IFERROR(SUMIFS(D_D[INV],D_D[MT],2,D_D[CAT],TA_24,D_D[EP],-1, D_D[LOC],$A35),0)</f>
        <v>1518</v>
      </c>
      <c r="O35" s="47">
        <f>IFERROR(SUMIFS(D_D[BL],D_D[MT],2,D_D[CAT],TA_24,D_D[EP],-1, D_D[LOC],$A35),0)</f>
        <v>1170</v>
      </c>
      <c r="P35" s="56">
        <f t="shared" si="7"/>
        <v>0.77075098814229248</v>
      </c>
      <c r="Q35" s="44">
        <f>IFERROR(SUMIFS(D_D[INV],D_D[MT],2,D_D[CAT],TA_25,D_D[EP],-1, D_D[LOC],$A35),0)</f>
        <v>1</v>
      </c>
      <c r="R35" s="44">
        <f>IFERROR(SUMIFS(D_D[INV],D_D[MT],2,D_D[CAT],TA_26,D_D[EP],-1, D_D[LOC],$A35),0)</f>
        <v>47</v>
      </c>
      <c r="S35" s="44">
        <f>IFERROR(SUMIFS(D_D[INV],D_D[MT],7,D_D[CAT],2,D_D[EP],TA_20, D_D[LOC],$A35),0)</f>
        <v>4589</v>
      </c>
      <c r="T35" s="7"/>
    </row>
    <row r="36" spans="1:20" x14ac:dyDescent="0.2">
      <c r="A36" s="9">
        <v>335</v>
      </c>
      <c r="B36" s="110" t="s">
        <v>70</v>
      </c>
      <c r="C36" s="59">
        <f>IFERROR(SUMIFS(D_D[INV],D_D[MT],1,D_D[CAT],TA_20,D_D[EP],-1, D_D[LOC],$A36),0)</f>
        <v>2193</v>
      </c>
      <c r="D36" s="60">
        <f>IFERROR(SUMIFS(D_D[ADP],D_D[MT],1,D_D[CAT],D$1,D_D[EP],-1, D_D[LOC],$A36),0)</f>
        <v>141.46</v>
      </c>
      <c r="E36" s="61">
        <f>IFERROR(SUMIFS(D_D[INV],D_D[MT],2,D_D[CAT],TA_21,D_D[EP],-1, D_D[LOC],$A36),0)</f>
        <v>11862</v>
      </c>
      <c r="F36" s="62">
        <f>IFERROR(SUMIFS(D_D[BL],D_D[MT],2,D_D[CAT],TA_21,D_D[EP],-1, D_D[LOC],$A36),0)</f>
        <v>2283</v>
      </c>
      <c r="G36" s="63">
        <f t="shared" si="4"/>
        <v>0.19246332827516438</v>
      </c>
      <c r="H36" s="64">
        <f>IFERROR(SUMIFS(D_D[INV],D_D[MT],2,D_D[CAT],TA_22,D_D[EP],-1, D_D[LOC],$A36),0)</f>
        <v>4659</v>
      </c>
      <c r="I36" s="62">
        <f>IFERROR(SUMIFS(D_D[BL],D_D[MT],2,D_D[CAT],TA_22,D_D[EP],-1, D_D[LOC],$A36),0)</f>
        <v>1751</v>
      </c>
      <c r="J36" s="63">
        <f t="shared" si="5"/>
        <v>0.37583172354582528</v>
      </c>
      <c r="K36" s="65">
        <f>IFERROR(SUMIFS(D_D[INV],D_D[MT],2,D_D[CAT],TA_23,D_D[EP],-1, D_D[LOC],$A36),0)</f>
        <v>1594</v>
      </c>
      <c r="L36" s="66">
        <f>IFERROR(SUMIFS(D_D[BL],D_D[MT],2,D_D[CAT],TA_23,D_D[EP],-1, D_D[LOC],$A36),0)</f>
        <v>981</v>
      </c>
      <c r="M36" s="63">
        <f t="shared" si="6"/>
        <v>0.61543287327478047</v>
      </c>
      <c r="N36" s="65">
        <f>IFERROR(SUMIFS(D_D[INV],D_D[MT],2,D_D[CAT],TA_24,D_D[EP],-1, D_D[LOC],$A36),0)</f>
        <v>1113</v>
      </c>
      <c r="O36" s="66">
        <f>IFERROR(SUMIFS(D_D[BL],D_D[MT],2,D_D[CAT],TA_24,D_D[EP],-1, D_D[LOC],$A36),0)</f>
        <v>667</v>
      </c>
      <c r="P36" s="63">
        <f t="shared" si="7"/>
        <v>0.59928122192273137</v>
      </c>
      <c r="Q36" s="67">
        <f>IFERROR(SUMIFS(D_D[INV],D_D[MT],2,D_D[CAT],TA_25,D_D[EP],-1, D_D[LOC],$A36),0)</f>
        <v>76</v>
      </c>
      <c r="R36" s="67">
        <f>IFERROR(SUMIFS(D_D[INV],D_D[MT],2,D_D[CAT],TA_26,D_D[EP],-1, D_D[LOC],$A36),0)</f>
        <v>0</v>
      </c>
      <c r="S36" s="44">
        <f>IFERROR(SUMIFS(D_D[INV],D_D[MT],7,D_D[CAT],2,D_D[EP],TA_20, D_D[LOC],$A36),0)</f>
        <v>3175</v>
      </c>
      <c r="T36" s="248"/>
    </row>
    <row r="37" spans="1:20" x14ac:dyDescent="0.2">
      <c r="A37" s="9">
        <v>452</v>
      </c>
      <c r="B37" s="247" t="s">
        <v>75</v>
      </c>
      <c r="C37" s="68">
        <f>IFERROR(SUMIFS(D_D[INV],D_D[MT],1,D_D[CAT],TA_20,D_D[EP],-1, D_D[LOC],$A37),0)</f>
        <v>1493</v>
      </c>
      <c r="D37" s="69">
        <f>IFERROR(SUMIFS(D_D[ADP],D_D[MT],1,D_D[CAT],D$1,D_D[EP],-1, D_D[LOC],$A37),0)</f>
        <v>226.84</v>
      </c>
      <c r="E37" s="70">
        <f>IFERROR(SUMIFS(D_D[INV],D_D[MT],2,D_D[CAT],TA_21,D_D[EP],-1, D_D[LOC],$A37),0)</f>
        <v>2830</v>
      </c>
      <c r="F37" s="71">
        <f>IFERROR(SUMIFS(D_D[BL],D_D[MT],2,D_D[CAT],TA_21,D_D[EP],-1, D_D[LOC],$A37),0)</f>
        <v>709</v>
      </c>
      <c r="G37" s="72">
        <f t="shared" si="4"/>
        <v>0.25053003533568907</v>
      </c>
      <c r="H37" s="73">
        <f>IFERROR(SUMIFS(D_D[INV],D_D[MT],2,D_D[CAT],TA_22,D_D[EP],-1, D_D[LOC],$A37),0)</f>
        <v>2233</v>
      </c>
      <c r="I37" s="71">
        <f>IFERROR(SUMIFS(D_D[BL],D_D[MT],2,D_D[CAT],TA_22,D_D[EP],-1, D_D[LOC],$A37),0)</f>
        <v>1259</v>
      </c>
      <c r="J37" s="72">
        <f t="shared" si="5"/>
        <v>0.56381549484997762</v>
      </c>
      <c r="K37" s="74">
        <f>IFERROR(SUMIFS(D_D[INV],D_D[MT],2,D_D[CAT],TA_23,D_D[EP],-1, D_D[LOC],$A37),0)</f>
        <v>615</v>
      </c>
      <c r="L37" s="75">
        <f>IFERROR(SUMIFS(D_D[BL],D_D[MT],2,D_D[CAT],TA_23,D_D[EP],-1, D_D[LOC],$A37),0)</f>
        <v>432</v>
      </c>
      <c r="M37" s="72">
        <f t="shared" si="6"/>
        <v>0.70243902439024386</v>
      </c>
      <c r="N37" s="74">
        <f>IFERROR(SUMIFS(D_D[INV],D_D[MT],2,D_D[CAT],TA_24,D_D[EP],-1, D_D[LOC],$A37),0)</f>
        <v>268</v>
      </c>
      <c r="O37" s="75">
        <f>IFERROR(SUMIFS(D_D[BL],D_D[MT],2,D_D[CAT],TA_24,D_D[EP],-1, D_D[LOC],$A37),0)</f>
        <v>173</v>
      </c>
      <c r="P37" s="72">
        <f t="shared" si="7"/>
        <v>0.64552238805970152</v>
      </c>
      <c r="Q37" s="76">
        <f>IFERROR(SUMIFS(D_D[INV],D_D[MT],2,D_D[CAT],TA_25,D_D[EP],-1, D_D[LOC],$A37),0)</f>
        <v>0</v>
      </c>
      <c r="R37" s="76">
        <f>IFERROR(SUMIFS(D_D[INV],D_D[MT],2,D_D[CAT],TA_26,D_D[EP],-1, D_D[LOC],$A37),0)</f>
        <v>3</v>
      </c>
      <c r="S37" s="44">
        <f>IFERROR(SUMIFS(D_D[INV],D_D[MT],7,D_D[CAT],2,D_D[EP],TA_20, D_D[LOC],$A37),0)</f>
        <v>1278</v>
      </c>
      <c r="T37" s="248"/>
    </row>
    <row r="38" spans="1:20" x14ac:dyDescent="0.2">
      <c r="A38" s="9">
        <v>384</v>
      </c>
      <c r="B38" s="246" t="s">
        <v>308</v>
      </c>
      <c r="C38" s="52">
        <f>IFERROR(SUMIFS(D_D[INV],D_D[MT],1,D_D[CAT],TA_20,D_D[EP],-1, D_D[LOC],$A38),0)</f>
        <v>30745</v>
      </c>
      <c r="D38" s="41">
        <f>IFERROR(SUMIFS(D_D[ADP],D_D[MT],1,D_D[CAT],D$1,D_D[EP],-1, D_D[LOC],$A38),0)</f>
        <v>306.7</v>
      </c>
      <c r="E38" s="53">
        <f>IFERROR(SUMIFS(D_D[INV],D_D[MT],2,D_D[CAT],TA_21,D_D[EP],-1, D_D[LOC],$A38),0)</f>
        <v>71470</v>
      </c>
      <c r="F38" s="58">
        <f>IFERROR(SUMIFS(D_D[BL],D_D[MT],2,D_D[CAT],TA_21,D_D[EP],-1, D_D[LOC],$A38),0)</f>
        <v>20240</v>
      </c>
      <c r="G38" s="54">
        <f t="shared" si="4"/>
        <v>0.28319574646704909</v>
      </c>
      <c r="H38" s="58">
        <f>IFERROR(SUMIFS(D_D[INV],D_D[MT],2,D_D[CAT],TA_22,D_D[EP],-1, D_D[LOC],$A38),0)</f>
        <v>52752</v>
      </c>
      <c r="I38" s="58">
        <f>IFERROR(SUMIFS(D_D[BL],D_D[MT],2,D_D[CAT],TA_22,D_D[EP],-1, D_D[LOC],$A38),0)</f>
        <v>28579</v>
      </c>
      <c r="J38" s="54">
        <f t="shared" si="5"/>
        <v>0.54176144980285112</v>
      </c>
      <c r="K38" s="52">
        <f>IFERROR(SUMIFS(D_D[INV],D_D[MT],2,D_D[CAT],TA_23,D_D[EP],-1, D_D[LOC],$A38),0)</f>
        <v>17986</v>
      </c>
      <c r="L38" s="52">
        <f>IFERROR(SUMIFS(D_D[BL],D_D[MT],2,D_D[CAT],TA_23,D_D[EP],-1, D_D[LOC],$A38),0)</f>
        <v>14437</v>
      </c>
      <c r="M38" s="54">
        <f t="shared" si="6"/>
        <v>0.80267986211497833</v>
      </c>
      <c r="N38" s="52">
        <f>IFERROR(SUMIFS(D_D[INV],D_D[MT],2,D_D[CAT],TA_24,D_D[EP],-1, D_D[LOC],$A38),0)</f>
        <v>20546</v>
      </c>
      <c r="O38" s="52">
        <f>IFERROR(SUMIFS(D_D[BL],D_D[MT],2,D_D[CAT],TA_24,D_D[EP],-1, D_D[LOC],$A38),0)</f>
        <v>15471</v>
      </c>
      <c r="P38" s="54">
        <f t="shared" si="7"/>
        <v>0.75299328336415849</v>
      </c>
      <c r="Q38" s="52">
        <f>IFERROR(SUMIFS(D_D[INV],D_D[MT],2,D_D[CAT],TA_25,D_D[EP],-1, D_D[LOC],$A38),0)</f>
        <v>46</v>
      </c>
      <c r="R38" s="55">
        <f>IFERROR(SUMIFS(D_D[INV],D_D[MT],2,D_D[CAT],TA_26,D_D[EP],-1, D_D[LOC],$A38),0)</f>
        <v>1208</v>
      </c>
      <c r="S38" s="55">
        <f>IFERROR(SUMIFS(D_D[INV],D_D[MT],7,D_D[CAT],2,D_D[EP],TA_20, D_D[LOC],$A38),0)</f>
        <v>65387</v>
      </c>
      <c r="T38" s="248"/>
    </row>
    <row r="39" spans="1:20" x14ac:dyDescent="0.2">
      <c r="A39" s="9">
        <v>442</v>
      </c>
      <c r="B39" s="110" t="s">
        <v>30</v>
      </c>
      <c r="C39" s="59">
        <f>IFERROR(SUMIFS(D_D[INV],D_D[MT],1,D_D[CAT],TA_20,D_D[EP],-1, D_D[LOC],$A39),0)</f>
        <v>154</v>
      </c>
      <c r="D39" s="60">
        <f>IFERROR(SUMIFS(D_D[ADP],D_D[MT],1,D_D[CAT],D$1,D_D[EP],-1, D_D[LOC],$A39),0)</f>
        <v>204.92</v>
      </c>
      <c r="E39" s="61">
        <f>IFERROR(SUMIFS(D_D[INV],D_D[MT],2,D_D[CAT],TA_21,D_D[EP],-1, D_D[LOC],$A39),0)</f>
        <v>813</v>
      </c>
      <c r="F39" s="62">
        <f>IFERROR(SUMIFS(D_D[BL],D_D[MT],2,D_D[CAT],TA_21,D_D[EP],-1, D_D[LOC],$A39),0)</f>
        <v>168</v>
      </c>
      <c r="G39" s="63">
        <f t="shared" si="4"/>
        <v>0.20664206642066421</v>
      </c>
      <c r="H39" s="64">
        <f>IFERROR(SUMIFS(D_D[INV],D_D[MT],2,D_D[CAT],TA_22,D_D[EP],-1, D_D[LOC],$A39),0)</f>
        <v>350</v>
      </c>
      <c r="I39" s="62">
        <f>IFERROR(SUMIFS(D_D[BL],D_D[MT],2,D_D[CAT],TA_22,D_D[EP],-1, D_D[LOC],$A39),0)</f>
        <v>126</v>
      </c>
      <c r="J39" s="63">
        <f t="shared" si="5"/>
        <v>0.36</v>
      </c>
      <c r="K39" s="65">
        <f>IFERROR(SUMIFS(D_D[INV],D_D[MT],2,D_D[CAT],TA_23,D_D[EP],-1, D_D[LOC],$A39),0)</f>
        <v>96</v>
      </c>
      <c r="L39" s="66">
        <f>IFERROR(SUMIFS(D_D[BL],D_D[MT],2,D_D[CAT],TA_23,D_D[EP],-1, D_D[LOC],$A39),0)</f>
        <v>36</v>
      </c>
      <c r="M39" s="63">
        <f t="shared" si="6"/>
        <v>0.375</v>
      </c>
      <c r="N39" s="65">
        <f>IFERROR(SUMIFS(D_D[INV],D_D[MT],2,D_D[CAT],TA_24,D_D[EP],-1, D_D[LOC],$A39),0)</f>
        <v>142</v>
      </c>
      <c r="O39" s="66">
        <f>IFERROR(SUMIFS(D_D[BL],D_D[MT],2,D_D[CAT],TA_24,D_D[EP],-1, D_D[LOC],$A39),0)</f>
        <v>91</v>
      </c>
      <c r="P39" s="63">
        <f t="shared" si="7"/>
        <v>0.64084507042253525</v>
      </c>
      <c r="Q39" s="67">
        <f>IFERROR(SUMIFS(D_D[INV],D_D[MT],2,D_D[CAT],TA_25,D_D[EP],-1, D_D[LOC],$A39),0)</f>
        <v>2</v>
      </c>
      <c r="R39" s="67">
        <f>IFERROR(SUMIFS(D_D[INV],D_D[MT],2,D_D[CAT],TA_26,D_D[EP],-1, D_D[LOC],$A39),0)</f>
        <v>4</v>
      </c>
      <c r="S39" s="44">
        <f>IFERROR(SUMIFS(D_D[INV],D_D[MT],7,D_D[CAT],2,D_D[EP],TA_20, D_D[LOC],$A39),0)</f>
        <v>248</v>
      </c>
      <c r="T39" s="248"/>
    </row>
    <row r="40" spans="1:20" x14ac:dyDescent="0.2">
      <c r="A40" s="9">
        <v>339</v>
      </c>
      <c r="B40" s="110" t="s">
        <v>34</v>
      </c>
      <c r="C40" s="59">
        <f>IFERROR(SUMIFS(D_D[INV],D_D[MT],1,D_D[CAT],TA_20,D_D[EP],-1, D_D[LOC],$A40),0)</f>
        <v>3763</v>
      </c>
      <c r="D40" s="60">
        <f>IFERROR(SUMIFS(D_D[ADP],D_D[MT],1,D_D[CAT],D$1,D_D[EP],-1, D_D[LOC],$A40),0)</f>
        <v>423.29</v>
      </c>
      <c r="E40" s="61">
        <f>IFERROR(SUMIFS(D_D[INV],D_D[MT],2,D_D[CAT],TA_21,D_D[EP],-1, D_D[LOC],$A40),0)</f>
        <v>7737</v>
      </c>
      <c r="F40" s="62">
        <f>IFERROR(SUMIFS(D_D[BL],D_D[MT],2,D_D[CAT],TA_21,D_D[EP],-1, D_D[LOC],$A40),0)</f>
        <v>2778</v>
      </c>
      <c r="G40" s="63">
        <f t="shared" si="4"/>
        <v>0.35905389685924777</v>
      </c>
      <c r="H40" s="64">
        <f>IFERROR(SUMIFS(D_D[INV],D_D[MT],2,D_D[CAT],TA_22,D_D[EP],-1, D_D[LOC],$A40),0)</f>
        <v>6986</v>
      </c>
      <c r="I40" s="62">
        <f>IFERROR(SUMIFS(D_D[BL],D_D[MT],2,D_D[CAT],TA_22,D_D[EP],-1, D_D[LOC],$A40),0)</f>
        <v>4177</v>
      </c>
      <c r="J40" s="63">
        <f t="shared" si="5"/>
        <v>0.59791010592613802</v>
      </c>
      <c r="K40" s="65">
        <f>IFERROR(SUMIFS(D_D[INV],D_D[MT],2,D_D[CAT],TA_23,D_D[EP],-1, D_D[LOC],$A40),0)</f>
        <v>3201</v>
      </c>
      <c r="L40" s="66">
        <f>IFERROR(SUMIFS(D_D[BL],D_D[MT],2,D_D[CAT],TA_23,D_D[EP],-1, D_D[LOC],$A40),0)</f>
        <v>2568</v>
      </c>
      <c r="M40" s="63">
        <f t="shared" si="6"/>
        <v>0.80224929709465786</v>
      </c>
      <c r="N40" s="65">
        <f>IFERROR(SUMIFS(D_D[INV],D_D[MT],2,D_D[CAT],TA_24,D_D[EP],-1, D_D[LOC],$A40),0)</f>
        <v>711</v>
      </c>
      <c r="O40" s="66">
        <f>IFERROR(SUMIFS(D_D[BL],D_D[MT],2,D_D[CAT],TA_24,D_D[EP],-1, D_D[LOC],$A40),0)</f>
        <v>479</v>
      </c>
      <c r="P40" s="63">
        <f t="shared" si="7"/>
        <v>0.6736990154711674</v>
      </c>
      <c r="Q40" s="67">
        <f>IFERROR(SUMIFS(D_D[INV],D_D[MT],2,D_D[CAT],TA_25,D_D[EP],-1, D_D[LOC],$A40),0)</f>
        <v>0</v>
      </c>
      <c r="R40" s="67">
        <f>IFERROR(SUMIFS(D_D[INV],D_D[MT],2,D_D[CAT],TA_26,D_D[EP],-1, D_D[LOC],$A40),0)</f>
        <v>61</v>
      </c>
      <c r="S40" s="44">
        <f>IFERROR(SUMIFS(D_D[INV],D_D[MT],7,D_D[CAT],2,D_D[EP],TA_20, D_D[LOC],$A40),0)</f>
        <v>6563</v>
      </c>
      <c r="T40" s="248"/>
    </row>
    <row r="41" spans="1:20" x14ac:dyDescent="0.2">
      <c r="A41" s="9">
        <v>436</v>
      </c>
      <c r="B41" s="110" t="s">
        <v>160</v>
      </c>
      <c r="C41" s="59">
        <f>IFERROR(SUMIFS(D_D[INV],D_D[MT],1,D_D[CAT],TA_20,D_D[EP],-1, D_D[LOC],$A41),0)</f>
        <v>452</v>
      </c>
      <c r="D41" s="60">
        <f>IFERROR(SUMIFS(D_D[ADP],D_D[MT],1,D_D[CAT],D$1,D_D[EP],-1, D_D[LOC],$A41),0)</f>
        <v>243.09</v>
      </c>
      <c r="E41" s="61">
        <f>IFERROR(SUMIFS(D_D[INV],D_D[MT],2,D_D[CAT],TA_21,D_D[EP],-1, D_D[LOC],$A41),0)</f>
        <v>928</v>
      </c>
      <c r="F41" s="62">
        <f>IFERROR(SUMIFS(D_D[BL],D_D[MT],2,D_D[CAT],TA_21,D_D[EP],-1, D_D[LOC],$A41),0)</f>
        <v>181</v>
      </c>
      <c r="G41" s="63">
        <f t="shared" si="4"/>
        <v>0.19504310344827586</v>
      </c>
      <c r="H41" s="64">
        <f>IFERROR(SUMIFS(D_D[INV],D_D[MT],2,D_D[CAT],TA_22,D_D[EP],-1, D_D[LOC],$A41),0)</f>
        <v>738</v>
      </c>
      <c r="I41" s="62">
        <f>IFERROR(SUMIFS(D_D[BL],D_D[MT],2,D_D[CAT],TA_22,D_D[EP],-1, D_D[LOC],$A41),0)</f>
        <v>330</v>
      </c>
      <c r="J41" s="63">
        <f t="shared" si="5"/>
        <v>0.44715447154471544</v>
      </c>
      <c r="K41" s="65">
        <f>IFERROR(SUMIFS(D_D[INV],D_D[MT],2,D_D[CAT],TA_23,D_D[EP],-1, D_D[LOC],$A41),0)</f>
        <v>166</v>
      </c>
      <c r="L41" s="66">
        <f>IFERROR(SUMIFS(D_D[BL],D_D[MT],2,D_D[CAT],TA_23,D_D[EP],-1, D_D[LOC],$A41),0)</f>
        <v>61</v>
      </c>
      <c r="M41" s="63">
        <f t="shared" si="6"/>
        <v>0.36746987951807231</v>
      </c>
      <c r="N41" s="65">
        <f>IFERROR(SUMIFS(D_D[INV],D_D[MT],2,D_D[CAT],TA_24,D_D[EP],-1, D_D[LOC],$A41),0)</f>
        <v>163</v>
      </c>
      <c r="O41" s="66">
        <f>IFERROR(SUMIFS(D_D[BL],D_D[MT],2,D_D[CAT],TA_24,D_D[EP],-1, D_D[LOC],$A41),0)</f>
        <v>122</v>
      </c>
      <c r="P41" s="63">
        <f t="shared" si="7"/>
        <v>0.74846625766871167</v>
      </c>
      <c r="Q41" s="67">
        <f>IFERROR(SUMIFS(D_D[INV],D_D[MT],2,D_D[CAT],TA_25,D_D[EP],-1, D_D[LOC],$A41),0)</f>
        <v>0</v>
      </c>
      <c r="R41" s="67">
        <f>IFERROR(SUMIFS(D_D[INV],D_D[MT],2,D_D[CAT],TA_26,D_D[EP],-1, D_D[LOC],$A41),0)</f>
        <v>7</v>
      </c>
      <c r="S41" s="44">
        <f>IFERROR(SUMIFS(D_D[INV],D_D[MT],7,D_D[CAT],2,D_D[EP],TA_20, D_D[LOC],$A41),0)</f>
        <v>315</v>
      </c>
      <c r="T41" s="248"/>
    </row>
    <row r="42" spans="1:20" x14ac:dyDescent="0.2">
      <c r="A42" s="9">
        <v>362</v>
      </c>
      <c r="B42" s="110" t="s">
        <v>40</v>
      </c>
      <c r="C42" s="59">
        <f>IFERROR(SUMIFS(D_D[INV],D_D[MT],1,D_D[CAT],TA_20,D_D[EP],-1, D_D[LOC],$A42),0)</f>
        <v>6847</v>
      </c>
      <c r="D42" s="60">
        <f>IFERROR(SUMIFS(D_D[ADP],D_D[MT],1,D_D[CAT],D$1,D_D[EP],-1, D_D[LOC],$A42),0)</f>
        <v>324.7</v>
      </c>
      <c r="E42" s="61">
        <f>IFERROR(SUMIFS(D_D[INV],D_D[MT],2,D_D[CAT],TA_21,D_D[EP],-1, D_D[LOC],$A42),0)</f>
        <v>17278</v>
      </c>
      <c r="F42" s="62">
        <f>IFERROR(SUMIFS(D_D[BL],D_D[MT],2,D_D[CAT],TA_21,D_D[EP],-1, D_D[LOC],$A42),0)</f>
        <v>5185</v>
      </c>
      <c r="G42" s="63">
        <f t="shared" si="4"/>
        <v>0.30009260331056836</v>
      </c>
      <c r="H42" s="64">
        <f>IFERROR(SUMIFS(D_D[INV],D_D[MT],2,D_D[CAT],TA_22,D_D[EP],-1, D_D[LOC],$A42),0)</f>
        <v>10965</v>
      </c>
      <c r="I42" s="62">
        <f>IFERROR(SUMIFS(D_D[BL],D_D[MT],2,D_D[CAT],TA_22,D_D[EP],-1, D_D[LOC],$A42),0)</f>
        <v>6929</v>
      </c>
      <c r="J42" s="63">
        <f t="shared" si="5"/>
        <v>0.63191974464204281</v>
      </c>
      <c r="K42" s="65">
        <f>IFERROR(SUMIFS(D_D[INV],D_D[MT],2,D_D[CAT],TA_23,D_D[EP],-1, D_D[LOC],$A42),0)</f>
        <v>3103</v>
      </c>
      <c r="L42" s="66">
        <f>IFERROR(SUMIFS(D_D[BL],D_D[MT],2,D_D[CAT],TA_23,D_D[EP],-1, D_D[LOC],$A42),0)</f>
        <v>2545</v>
      </c>
      <c r="M42" s="63">
        <f t="shared" si="6"/>
        <v>0.82017402513696425</v>
      </c>
      <c r="N42" s="65">
        <f>IFERROR(SUMIFS(D_D[INV],D_D[MT],2,D_D[CAT],TA_24,D_D[EP],-1, D_D[LOC],$A42),0)</f>
        <v>3782</v>
      </c>
      <c r="O42" s="66">
        <f>IFERROR(SUMIFS(D_D[BL],D_D[MT],2,D_D[CAT],TA_24,D_D[EP],-1, D_D[LOC],$A42),0)</f>
        <v>3243</v>
      </c>
      <c r="P42" s="63">
        <f t="shared" si="7"/>
        <v>0.8574828133262824</v>
      </c>
      <c r="Q42" s="67">
        <f>IFERROR(SUMIFS(D_D[INV],D_D[MT],2,D_D[CAT],TA_25,D_D[EP],-1, D_D[LOC],$A42),0)</f>
        <v>0</v>
      </c>
      <c r="R42" s="67">
        <f>IFERROR(SUMIFS(D_D[INV],D_D[MT],2,D_D[CAT],TA_26,D_D[EP],-1, D_D[LOC],$A42),0)</f>
        <v>258</v>
      </c>
      <c r="S42" s="44">
        <f>IFERROR(SUMIFS(D_D[INV],D_D[MT],7,D_D[CAT],2,D_D[EP],TA_20, D_D[LOC],$A42),0)</f>
        <v>18626</v>
      </c>
      <c r="T42" s="248"/>
    </row>
    <row r="43" spans="1:20" x14ac:dyDescent="0.2">
      <c r="A43" s="9">
        <v>323</v>
      </c>
      <c r="B43" s="110" t="s">
        <v>43</v>
      </c>
      <c r="C43" s="59">
        <f>IFERROR(SUMIFS(D_D[INV],D_D[MT],1,D_D[CAT],TA_20,D_D[EP],-1, D_D[LOC],$A43),0)</f>
        <v>1811</v>
      </c>
      <c r="D43" s="60">
        <f>IFERROR(SUMIFS(D_D[ADP],D_D[MT],1,D_D[CAT],D$1,D_D[EP],-1, D_D[LOC],$A43),0)</f>
        <v>447.31</v>
      </c>
      <c r="E43" s="61">
        <f>IFERROR(SUMIFS(D_D[INV],D_D[MT],2,D_D[CAT],TA_21,D_D[EP],-1, D_D[LOC],$A43),0)</f>
        <v>4887</v>
      </c>
      <c r="F43" s="62">
        <f>IFERROR(SUMIFS(D_D[BL],D_D[MT],2,D_D[CAT],TA_21,D_D[EP],-1, D_D[LOC],$A43),0)</f>
        <v>1511</v>
      </c>
      <c r="G43" s="63">
        <f t="shared" si="4"/>
        <v>0.30918764067935339</v>
      </c>
      <c r="H43" s="64">
        <f>IFERROR(SUMIFS(D_D[INV],D_D[MT],2,D_D[CAT],TA_22,D_D[EP],-1, D_D[LOC],$A43),0)</f>
        <v>4082</v>
      </c>
      <c r="I43" s="62">
        <f>IFERROR(SUMIFS(D_D[BL],D_D[MT],2,D_D[CAT],TA_22,D_D[EP],-1, D_D[LOC],$A43),0)</f>
        <v>2648</v>
      </c>
      <c r="J43" s="63">
        <f t="shared" si="5"/>
        <v>0.64870161685448313</v>
      </c>
      <c r="K43" s="65">
        <f>IFERROR(SUMIFS(D_D[INV],D_D[MT],2,D_D[CAT],TA_23,D_D[EP],-1, D_D[LOC],$A43),0)</f>
        <v>2872</v>
      </c>
      <c r="L43" s="66">
        <f>IFERROR(SUMIFS(D_D[BL],D_D[MT],2,D_D[CAT],TA_23,D_D[EP],-1, D_D[LOC],$A43),0)</f>
        <v>2348</v>
      </c>
      <c r="M43" s="63">
        <f t="shared" si="6"/>
        <v>0.81754874651810583</v>
      </c>
      <c r="N43" s="65">
        <f>IFERROR(SUMIFS(D_D[INV],D_D[MT],2,D_D[CAT],TA_24,D_D[EP],-1, D_D[LOC],$A43),0)</f>
        <v>1155</v>
      </c>
      <c r="O43" s="66">
        <f>IFERROR(SUMIFS(D_D[BL],D_D[MT],2,D_D[CAT],TA_24,D_D[EP],-1, D_D[LOC],$A43),0)</f>
        <v>935</v>
      </c>
      <c r="P43" s="63">
        <f t="shared" si="7"/>
        <v>0.80952380952380953</v>
      </c>
      <c r="Q43" s="67">
        <f>IFERROR(SUMIFS(D_D[INV],D_D[MT],2,D_D[CAT],TA_25,D_D[EP],-1, D_D[LOC],$A43),0)</f>
        <v>42</v>
      </c>
      <c r="R43" s="67">
        <f>IFERROR(SUMIFS(D_D[INV],D_D[MT],2,D_D[CAT],TA_26,D_D[EP],-1, D_D[LOC],$A43),0)</f>
        <v>317</v>
      </c>
      <c r="S43" s="44">
        <f>IFERROR(SUMIFS(D_D[INV],D_D[MT],7,D_D[CAT],2,D_D[EP],TA_20, D_D[LOC],$A43),0)</f>
        <v>4651</v>
      </c>
      <c r="T43" s="248"/>
    </row>
    <row r="44" spans="1:20" x14ac:dyDescent="0.2">
      <c r="A44" s="9">
        <v>350</v>
      </c>
      <c r="B44" s="110" t="s">
        <v>45</v>
      </c>
      <c r="C44" s="59">
        <f>IFERROR(SUMIFS(D_D[INV],D_D[MT],1,D_D[CAT],TA_20,D_D[EP],-1, D_D[LOC],$A44),0)</f>
        <v>2497</v>
      </c>
      <c r="D44" s="60">
        <f>IFERROR(SUMIFS(D_D[ADP],D_D[MT],1,D_D[CAT],D$1,D_D[EP],-1, D_D[LOC],$A44),0)</f>
        <v>335.08</v>
      </c>
      <c r="E44" s="61">
        <f>IFERROR(SUMIFS(D_D[INV],D_D[MT],2,D_D[CAT],TA_21,D_D[EP],-1, D_D[LOC],$A44),0)</f>
        <v>3581</v>
      </c>
      <c r="F44" s="62">
        <f>IFERROR(SUMIFS(D_D[BL],D_D[MT],2,D_D[CAT],TA_21,D_D[EP],-1, D_D[LOC],$A44),0)</f>
        <v>995</v>
      </c>
      <c r="G44" s="63">
        <f t="shared" si="4"/>
        <v>0.2778553476682491</v>
      </c>
      <c r="H44" s="64">
        <f>IFERROR(SUMIFS(D_D[INV],D_D[MT],2,D_D[CAT],TA_22,D_D[EP],-1, D_D[LOC],$A44),0)</f>
        <v>4577</v>
      </c>
      <c r="I44" s="62">
        <f>IFERROR(SUMIFS(D_D[BL],D_D[MT],2,D_D[CAT],TA_22,D_D[EP],-1, D_D[LOC],$A44),0)</f>
        <v>3253</v>
      </c>
      <c r="J44" s="63">
        <f t="shared" si="5"/>
        <v>0.71072755079746563</v>
      </c>
      <c r="K44" s="65">
        <f>IFERROR(SUMIFS(D_D[INV],D_D[MT],2,D_D[CAT],TA_23,D_D[EP],-1, D_D[LOC],$A44),0)</f>
        <v>2394</v>
      </c>
      <c r="L44" s="66">
        <f>IFERROR(SUMIFS(D_D[BL],D_D[MT],2,D_D[CAT],TA_23,D_D[EP],-1, D_D[LOC],$A44),0)</f>
        <v>2178</v>
      </c>
      <c r="M44" s="63">
        <f t="shared" si="6"/>
        <v>0.90977443609022557</v>
      </c>
      <c r="N44" s="65">
        <f>IFERROR(SUMIFS(D_D[INV],D_D[MT],2,D_D[CAT],TA_24,D_D[EP],-1, D_D[LOC],$A44),0)</f>
        <v>2276</v>
      </c>
      <c r="O44" s="66">
        <f>IFERROR(SUMIFS(D_D[BL],D_D[MT],2,D_D[CAT],TA_24,D_D[EP],-1, D_D[LOC],$A44),0)</f>
        <v>1694</v>
      </c>
      <c r="P44" s="63">
        <f t="shared" si="7"/>
        <v>0.74428822495606328</v>
      </c>
      <c r="Q44" s="67">
        <f>IFERROR(SUMIFS(D_D[INV],D_D[MT],2,D_D[CAT],TA_25,D_D[EP],-1, D_D[LOC],$A44),0)</f>
        <v>0</v>
      </c>
      <c r="R44" s="67">
        <f>IFERROR(SUMIFS(D_D[INV],D_D[MT],2,D_D[CAT],TA_26,D_D[EP],-1, D_D[LOC],$A44),0)</f>
        <v>86</v>
      </c>
      <c r="S44" s="44">
        <f>IFERROR(SUMIFS(D_D[INV],D_D[MT],7,D_D[CAT],2,D_D[EP],TA_20, D_D[LOC],$A44),0)</f>
        <v>5083</v>
      </c>
      <c r="T44" s="248"/>
    </row>
    <row r="45" spans="1:20" x14ac:dyDescent="0.2">
      <c r="A45" s="9">
        <v>351</v>
      </c>
      <c r="B45" s="110" t="s">
        <v>23</v>
      </c>
      <c r="C45" s="59">
        <f>IFERROR(SUMIFS(D_D[INV],D_D[MT],1,D_D[CAT],TA_20,D_D[EP],-1, D_D[LOC],$A45),0)</f>
        <v>1239</v>
      </c>
      <c r="D45" s="60">
        <f>IFERROR(SUMIFS(D_D[ADP],D_D[MT],1,D_D[CAT],D$1,D_D[EP],-1, D_D[LOC],$A45),0)</f>
        <v>106.35</v>
      </c>
      <c r="E45" s="61">
        <f>IFERROR(SUMIFS(D_D[INV],D_D[MT],2,D_D[CAT],TA_21,D_D[EP],-1, D_D[LOC],$A45),0)</f>
        <v>8167</v>
      </c>
      <c r="F45" s="62">
        <f>IFERROR(SUMIFS(D_D[BL],D_D[MT],2,D_D[CAT],TA_21,D_D[EP],-1, D_D[LOC],$A45),0)</f>
        <v>2253</v>
      </c>
      <c r="G45" s="63">
        <f t="shared" si="4"/>
        <v>0.2758662911717889</v>
      </c>
      <c r="H45" s="64">
        <f>IFERROR(SUMIFS(D_D[INV],D_D[MT],2,D_D[CAT],TA_22,D_D[EP],-1, D_D[LOC],$A45),0)</f>
        <v>2964</v>
      </c>
      <c r="I45" s="62">
        <f>IFERROR(SUMIFS(D_D[BL],D_D[MT],2,D_D[CAT],TA_22,D_D[EP],-1, D_D[LOC],$A45),0)</f>
        <v>660</v>
      </c>
      <c r="J45" s="63">
        <f t="shared" si="5"/>
        <v>0.22267206477732793</v>
      </c>
      <c r="K45" s="65">
        <f>IFERROR(SUMIFS(D_D[INV],D_D[MT],2,D_D[CAT],TA_23,D_D[EP],-1, D_D[LOC],$A45),0)</f>
        <v>925</v>
      </c>
      <c r="L45" s="66">
        <f>IFERROR(SUMIFS(D_D[BL],D_D[MT],2,D_D[CAT],TA_23,D_D[EP],-1, D_D[LOC],$A45),0)</f>
        <v>409</v>
      </c>
      <c r="M45" s="63">
        <f t="shared" si="6"/>
        <v>0.44216216216216214</v>
      </c>
      <c r="N45" s="65">
        <f>IFERROR(SUMIFS(D_D[INV],D_D[MT],2,D_D[CAT],TA_24,D_D[EP],-1, D_D[LOC],$A45),0)</f>
        <v>1305</v>
      </c>
      <c r="O45" s="66">
        <f>IFERROR(SUMIFS(D_D[BL],D_D[MT],2,D_D[CAT],TA_24,D_D[EP],-1, D_D[LOC],$A45),0)</f>
        <v>791</v>
      </c>
      <c r="P45" s="63">
        <f t="shared" si="7"/>
        <v>0.60613026819923377</v>
      </c>
      <c r="Q45" s="67">
        <f>IFERROR(SUMIFS(D_D[INV],D_D[MT],2,D_D[CAT],TA_25,D_D[EP],-1, D_D[LOC],$A45),0)</f>
        <v>0</v>
      </c>
      <c r="R45" s="67">
        <f>IFERROR(SUMIFS(D_D[INV],D_D[MT],2,D_D[CAT],TA_26,D_D[EP],-1, D_D[LOC],$A45),0)</f>
        <v>18</v>
      </c>
      <c r="S45" s="44">
        <f>IFERROR(SUMIFS(D_D[INV],D_D[MT],7,D_D[CAT],2,D_D[EP],TA_20, D_D[LOC],$A45),0)</f>
        <v>3395</v>
      </c>
      <c r="T45" s="248"/>
    </row>
    <row r="46" spans="1:20" x14ac:dyDescent="0.2">
      <c r="A46" s="9">
        <v>321</v>
      </c>
      <c r="B46" s="110" t="s">
        <v>53</v>
      </c>
      <c r="C46" s="59">
        <f>IFERROR(SUMIFS(D_D[INV],D_D[MT],1,D_D[CAT],TA_20,D_D[EP],-1, D_D[LOC],$A46),0)</f>
        <v>1755</v>
      </c>
      <c r="D46" s="60">
        <f>IFERROR(SUMIFS(D_D[ADP],D_D[MT],1,D_D[CAT],D$1,D_D[EP],-1, D_D[LOC],$A46),0)</f>
        <v>497.59</v>
      </c>
      <c r="E46" s="61">
        <f>IFERROR(SUMIFS(D_D[INV],D_D[MT],2,D_D[CAT],TA_21,D_D[EP],-1, D_D[LOC],$A46),0)</f>
        <v>4083</v>
      </c>
      <c r="F46" s="62">
        <f>IFERROR(SUMIFS(D_D[BL],D_D[MT],2,D_D[CAT],TA_21,D_D[EP],-1, D_D[LOC],$A46),0)</f>
        <v>1252</v>
      </c>
      <c r="G46" s="63">
        <f t="shared" si="4"/>
        <v>0.30663727651236838</v>
      </c>
      <c r="H46" s="64">
        <f>IFERROR(SUMIFS(D_D[INV],D_D[MT],2,D_D[CAT],TA_22,D_D[EP],-1, D_D[LOC],$A46),0)</f>
        <v>3443</v>
      </c>
      <c r="I46" s="62">
        <f>IFERROR(SUMIFS(D_D[BL],D_D[MT],2,D_D[CAT],TA_22,D_D[EP],-1, D_D[LOC],$A46),0)</f>
        <v>1681</v>
      </c>
      <c r="J46" s="63">
        <f t="shared" si="5"/>
        <v>0.48823700261399944</v>
      </c>
      <c r="K46" s="65">
        <f>IFERROR(SUMIFS(D_D[INV],D_D[MT],2,D_D[CAT],TA_23,D_D[EP],-1, D_D[LOC],$A46),0)</f>
        <v>1136</v>
      </c>
      <c r="L46" s="66">
        <f>IFERROR(SUMIFS(D_D[BL],D_D[MT],2,D_D[CAT],TA_23,D_D[EP],-1, D_D[LOC],$A46),0)</f>
        <v>969</v>
      </c>
      <c r="M46" s="63">
        <f t="shared" si="6"/>
        <v>0.85299295774647887</v>
      </c>
      <c r="N46" s="65">
        <f>IFERROR(SUMIFS(D_D[INV],D_D[MT],2,D_D[CAT],TA_24,D_D[EP],-1, D_D[LOC],$A46),0)</f>
        <v>2042</v>
      </c>
      <c r="O46" s="66">
        <f>IFERROR(SUMIFS(D_D[BL],D_D[MT],2,D_D[CAT],TA_24,D_D[EP],-1, D_D[LOC],$A46),0)</f>
        <v>1651</v>
      </c>
      <c r="P46" s="63">
        <f t="shared" si="7"/>
        <v>0.80852105778648387</v>
      </c>
      <c r="Q46" s="67">
        <f>IFERROR(SUMIFS(D_D[INV],D_D[MT],2,D_D[CAT],TA_25,D_D[EP],-1, D_D[LOC],$A46),0)</f>
        <v>1</v>
      </c>
      <c r="R46" s="67">
        <f>IFERROR(SUMIFS(D_D[INV],D_D[MT],2,D_D[CAT],TA_26,D_D[EP],-1, D_D[LOC],$A46),0)</f>
        <v>216</v>
      </c>
      <c r="S46" s="44">
        <f>IFERROR(SUMIFS(D_D[INV],D_D[MT],7,D_D[CAT],2,D_D[EP],TA_20, D_D[LOC],$A46),0)</f>
        <v>5826</v>
      </c>
      <c r="T46" s="248"/>
    </row>
    <row r="47" spans="1:20" x14ac:dyDescent="0.2">
      <c r="A47" s="9">
        <v>341</v>
      </c>
      <c r="B47" s="110" t="s">
        <v>64</v>
      </c>
      <c r="C47" s="59">
        <f>IFERROR(SUMIFS(D_D[INV],D_D[MT],1,D_D[CAT],TA_20,D_D[EP],-1, D_D[LOC],$A47),0)</f>
        <v>3151</v>
      </c>
      <c r="D47" s="60">
        <f>IFERROR(SUMIFS(D_D[ADP],D_D[MT],1,D_D[CAT],D$1,D_D[EP],-1, D_D[LOC],$A47),0)</f>
        <v>144.66999999999999</v>
      </c>
      <c r="E47" s="61">
        <f>IFERROR(SUMIFS(D_D[INV],D_D[MT],2,D_D[CAT],TA_21,D_D[EP],-1, D_D[LOC],$A47),0)</f>
        <v>4915</v>
      </c>
      <c r="F47" s="62">
        <f>IFERROR(SUMIFS(D_D[BL],D_D[MT],2,D_D[CAT],TA_21,D_D[EP],-1, D_D[LOC],$A47),0)</f>
        <v>1179</v>
      </c>
      <c r="G47" s="63">
        <f t="shared" si="4"/>
        <v>0.23987792472024416</v>
      </c>
      <c r="H47" s="64">
        <f>IFERROR(SUMIFS(D_D[INV],D_D[MT],2,D_D[CAT],TA_22,D_D[EP],-1, D_D[LOC],$A47),0)</f>
        <v>5108</v>
      </c>
      <c r="I47" s="62">
        <f>IFERROR(SUMIFS(D_D[BL],D_D[MT],2,D_D[CAT],TA_22,D_D[EP],-1, D_D[LOC],$A47),0)</f>
        <v>1764</v>
      </c>
      <c r="J47" s="63">
        <f t="shared" si="5"/>
        <v>0.34534064212999216</v>
      </c>
      <c r="K47" s="65">
        <f>IFERROR(SUMIFS(D_D[INV],D_D[MT],2,D_D[CAT],TA_23,D_D[EP],-1, D_D[LOC],$A47),0)</f>
        <v>1432</v>
      </c>
      <c r="L47" s="66">
        <f>IFERROR(SUMIFS(D_D[BL],D_D[MT],2,D_D[CAT],TA_23,D_D[EP],-1, D_D[LOC],$A47),0)</f>
        <v>970</v>
      </c>
      <c r="M47" s="63">
        <f t="shared" si="6"/>
        <v>0.67737430167597767</v>
      </c>
      <c r="N47" s="65">
        <f>IFERROR(SUMIFS(D_D[INV],D_D[MT],2,D_D[CAT],TA_24,D_D[EP],-1, D_D[LOC],$A47),0)</f>
        <v>444</v>
      </c>
      <c r="O47" s="66">
        <f>IFERROR(SUMIFS(D_D[BL],D_D[MT],2,D_D[CAT],TA_24,D_D[EP],-1, D_D[LOC],$A47),0)</f>
        <v>320</v>
      </c>
      <c r="P47" s="63">
        <f t="shared" si="7"/>
        <v>0.72072072072072069</v>
      </c>
      <c r="Q47" s="67">
        <f>IFERROR(SUMIFS(D_D[INV],D_D[MT],2,D_D[CAT],TA_25,D_D[EP],-1, D_D[LOC],$A47),0)</f>
        <v>0</v>
      </c>
      <c r="R47" s="67">
        <f>IFERROR(SUMIFS(D_D[INV],D_D[MT],2,D_D[CAT],TA_26,D_D[EP],-1, D_D[LOC],$A47),0)</f>
        <v>2</v>
      </c>
      <c r="S47" s="44">
        <f>IFERROR(SUMIFS(D_D[INV],D_D[MT],7,D_D[CAT],2,D_D[EP],TA_20, D_D[LOC],$A47),0)</f>
        <v>1290</v>
      </c>
      <c r="T47" s="248"/>
    </row>
    <row r="48" spans="1:20" x14ac:dyDescent="0.2">
      <c r="A48" s="9">
        <v>349</v>
      </c>
      <c r="B48" s="247" t="s">
        <v>73</v>
      </c>
      <c r="C48" s="68">
        <f>IFERROR(SUMIFS(D_D[INV],D_D[MT],1,D_D[CAT],TA_20,D_D[EP],-1, D_D[LOC],$A48),0)</f>
        <v>9076</v>
      </c>
      <c r="D48" s="69">
        <f>IFERROR(SUMIFS(D_D[ADP],D_D[MT],1,D_D[CAT],D$1,D_D[EP],-1, D_D[LOC],$A48),0)</f>
        <v>260.51</v>
      </c>
      <c r="E48" s="70">
        <f>IFERROR(SUMIFS(D_D[INV],D_D[MT],2,D_D[CAT],TA_21,D_D[EP],-1, D_D[LOC],$A48),0)</f>
        <v>19081</v>
      </c>
      <c r="F48" s="71">
        <f>IFERROR(SUMIFS(D_D[BL],D_D[MT],2,D_D[CAT],TA_21,D_D[EP],-1, D_D[LOC],$A48),0)</f>
        <v>4738</v>
      </c>
      <c r="G48" s="72">
        <f t="shared" si="4"/>
        <v>0.24830983701063886</v>
      </c>
      <c r="H48" s="73">
        <f>IFERROR(SUMIFS(D_D[INV],D_D[MT],2,D_D[CAT],TA_22,D_D[EP],-1, D_D[LOC],$A48),0)</f>
        <v>13539</v>
      </c>
      <c r="I48" s="71">
        <f>IFERROR(SUMIFS(D_D[BL],D_D[MT],2,D_D[CAT],TA_22,D_D[EP],-1, D_D[LOC],$A48),0)</f>
        <v>7011</v>
      </c>
      <c r="J48" s="72">
        <f t="shared" si="5"/>
        <v>0.51783735874141368</v>
      </c>
      <c r="K48" s="74">
        <f>IFERROR(SUMIFS(D_D[INV],D_D[MT],2,D_D[CAT],TA_23,D_D[EP],-1, D_D[LOC],$A48),0)</f>
        <v>2661</v>
      </c>
      <c r="L48" s="75">
        <f>IFERROR(SUMIFS(D_D[BL],D_D[MT],2,D_D[CAT],TA_23,D_D[EP],-1, D_D[LOC],$A48),0)</f>
        <v>2353</v>
      </c>
      <c r="M48" s="72">
        <f t="shared" si="6"/>
        <v>0.88425403983464868</v>
      </c>
      <c r="N48" s="74">
        <f>IFERROR(SUMIFS(D_D[INV],D_D[MT],2,D_D[CAT],TA_24,D_D[EP],-1, D_D[LOC],$A48),0)</f>
        <v>8526</v>
      </c>
      <c r="O48" s="75">
        <f>IFERROR(SUMIFS(D_D[BL],D_D[MT],2,D_D[CAT],TA_24,D_D[EP],-1, D_D[LOC],$A48),0)</f>
        <v>6145</v>
      </c>
      <c r="P48" s="72">
        <f t="shared" si="7"/>
        <v>0.72073657049026507</v>
      </c>
      <c r="Q48" s="76">
        <f>IFERROR(SUMIFS(D_D[INV],D_D[MT],2,D_D[CAT],TA_25,D_D[EP],-1, D_D[LOC],$A48),0)</f>
        <v>1</v>
      </c>
      <c r="R48" s="76">
        <f>IFERROR(SUMIFS(D_D[INV],D_D[MT],2,D_D[CAT],TA_26,D_D[EP],-1, D_D[LOC],$A48),0)</f>
        <v>239</v>
      </c>
      <c r="S48" s="44">
        <f>IFERROR(SUMIFS(D_D[INV],D_D[MT],7,D_D[CAT],2,D_D[EP],TA_20, D_D[LOC],$A48),0)</f>
        <v>19390</v>
      </c>
      <c r="T48" s="248"/>
    </row>
    <row r="49" spans="1:20" x14ac:dyDescent="0.2">
      <c r="A49" s="9">
        <v>395</v>
      </c>
      <c r="B49" s="246" t="s">
        <v>324</v>
      </c>
      <c r="C49" s="52">
        <f>IFERROR(SUMIFS(D_D[INV],D_D[MT],1,D_D[CAT],TA_20,D_D[EP],-1, D_D[LOC],$A49),0)</f>
        <v>31404</v>
      </c>
      <c r="D49" s="41">
        <f>IFERROR(SUMIFS(D_D[ADP],D_D[MT],1,D_D[CAT],D$1,D_D[EP],-1, D_D[LOC],$A49),0)</f>
        <v>417.27</v>
      </c>
      <c r="E49" s="53">
        <f>IFERROR(SUMIFS(D_D[INV],D_D[MT],2,D_D[CAT],TA_21,D_D[EP],-1, D_D[LOC],$A49),0)</f>
        <v>68528</v>
      </c>
      <c r="F49" s="58">
        <f>IFERROR(SUMIFS(D_D[BL],D_D[MT],2,D_D[CAT],TA_21,D_D[EP],-1, D_D[LOC],$A49),0)</f>
        <v>18949</v>
      </c>
      <c r="G49" s="54">
        <f t="shared" si="4"/>
        <v>0.27651470931590005</v>
      </c>
      <c r="H49" s="58">
        <f>IFERROR(SUMIFS(D_D[INV],D_D[MT],2,D_D[CAT],TA_22,D_D[EP],-1, D_D[LOC],$A49),0)</f>
        <v>53148</v>
      </c>
      <c r="I49" s="58">
        <f>IFERROR(SUMIFS(D_D[BL],D_D[MT],2,D_D[CAT],TA_22,D_D[EP],-1, D_D[LOC],$A49),0)</f>
        <v>34646</v>
      </c>
      <c r="J49" s="54">
        <f t="shared" si="5"/>
        <v>0.65187777526905999</v>
      </c>
      <c r="K49" s="52">
        <f>IFERROR(SUMIFS(D_D[INV],D_D[MT],2,D_D[CAT],TA_23,D_D[EP],-1, D_D[LOC],$A49),0)</f>
        <v>20608</v>
      </c>
      <c r="L49" s="52">
        <f>IFERROR(SUMIFS(D_D[BL],D_D[MT],2,D_D[CAT],TA_23,D_D[EP],-1, D_D[LOC],$A49),0)</f>
        <v>15968</v>
      </c>
      <c r="M49" s="54">
        <f t="shared" si="6"/>
        <v>0.77484472049689446</v>
      </c>
      <c r="N49" s="52">
        <f>IFERROR(SUMIFS(D_D[INV],D_D[MT],2,D_D[CAT],TA_24,D_D[EP],-1, D_D[LOC],$A49),0)</f>
        <v>17870</v>
      </c>
      <c r="O49" s="52">
        <f>IFERROR(SUMIFS(D_D[BL],D_D[MT],2,D_D[CAT],TA_24,D_D[EP],-1, D_D[LOC],$A49),0)</f>
        <v>14074</v>
      </c>
      <c r="P49" s="54">
        <f t="shared" si="7"/>
        <v>0.78757694459988803</v>
      </c>
      <c r="Q49" s="52">
        <f>IFERROR(SUMIFS(D_D[INV],D_D[MT],2,D_D[CAT],TA_25,D_D[EP],-1, D_D[LOC],$A49),0)</f>
        <v>223</v>
      </c>
      <c r="R49" s="55">
        <f>IFERROR(SUMIFS(D_D[INV],D_D[MT],2,D_D[CAT],TA_26,D_D[EP],-1, D_D[LOC],$A49),0)</f>
        <v>855</v>
      </c>
      <c r="S49" s="55">
        <f>IFERROR(SUMIFS(D_D[INV],D_D[MT],7,D_D[CAT],2,D_D[EP],TA_20, D_D[LOC],$A49),0)</f>
        <v>35771</v>
      </c>
      <c r="T49" s="248"/>
    </row>
    <row r="50" spans="1:20" x14ac:dyDescent="0.2">
      <c r="A50" s="9">
        <v>340</v>
      </c>
      <c r="B50" s="110" t="s">
        <v>25</v>
      </c>
      <c r="C50" s="59">
        <f>IFERROR(SUMIFS(D_D[INV],D_D[MT],1,D_D[CAT],TA_20,D_D[EP],-1, D_D[LOC],$A50),0)</f>
        <v>584</v>
      </c>
      <c r="D50" s="60">
        <f>IFERROR(SUMIFS(D_D[ADP],D_D[MT],1,D_D[CAT],D$1,D_D[EP],-1, D_D[LOC],$A50),0)</f>
        <v>169.39</v>
      </c>
      <c r="E50" s="61">
        <f>IFERROR(SUMIFS(D_D[INV],D_D[MT],2,D_D[CAT],TA_21,D_D[EP],-1, D_D[LOC],$A50),0)</f>
        <v>2674</v>
      </c>
      <c r="F50" s="62">
        <f>IFERROR(SUMIFS(D_D[BL],D_D[MT],2,D_D[CAT],TA_21,D_D[EP],-1, D_D[LOC],$A50),0)</f>
        <v>712</v>
      </c>
      <c r="G50" s="63">
        <f t="shared" si="4"/>
        <v>0.26626776364996263</v>
      </c>
      <c r="H50" s="64">
        <f>IFERROR(SUMIFS(D_D[INV],D_D[MT],2,D_D[CAT],TA_22,D_D[EP],-1, D_D[LOC],$A50),0)</f>
        <v>1328</v>
      </c>
      <c r="I50" s="62">
        <f>IFERROR(SUMIFS(D_D[BL],D_D[MT],2,D_D[CAT],TA_22,D_D[EP],-1, D_D[LOC],$A50),0)</f>
        <v>612</v>
      </c>
      <c r="J50" s="63">
        <f t="shared" si="5"/>
        <v>0.46084337349397592</v>
      </c>
      <c r="K50" s="65">
        <f>IFERROR(SUMIFS(D_D[INV],D_D[MT],2,D_D[CAT],TA_23,D_D[EP],-1, D_D[LOC],$A50),0)</f>
        <v>488</v>
      </c>
      <c r="L50" s="66">
        <f>IFERROR(SUMIFS(D_D[BL],D_D[MT],2,D_D[CAT],TA_23,D_D[EP],-1, D_D[LOC],$A50),0)</f>
        <v>213</v>
      </c>
      <c r="M50" s="63">
        <f t="shared" si="6"/>
        <v>0.43647540983606559</v>
      </c>
      <c r="N50" s="65">
        <f>IFERROR(SUMIFS(D_D[INV],D_D[MT],2,D_D[CAT],TA_24,D_D[EP],-1, D_D[LOC],$A50),0)</f>
        <v>401</v>
      </c>
      <c r="O50" s="66">
        <f>IFERROR(SUMIFS(D_D[BL],D_D[MT],2,D_D[CAT],TA_24,D_D[EP],-1, D_D[LOC],$A50),0)</f>
        <v>277</v>
      </c>
      <c r="P50" s="63">
        <f t="shared" si="7"/>
        <v>0.69077306733167088</v>
      </c>
      <c r="Q50" s="67">
        <f>IFERROR(SUMIFS(D_D[INV],D_D[MT],2,D_D[CAT],TA_25,D_D[EP],-1, D_D[LOC],$A50),0)</f>
        <v>0</v>
      </c>
      <c r="R50" s="67">
        <f>IFERROR(SUMIFS(D_D[INV],D_D[MT],2,D_D[CAT],TA_26,D_D[EP],-1, D_D[LOC],$A50),0)</f>
        <v>14</v>
      </c>
      <c r="S50" s="44">
        <f>IFERROR(SUMIFS(D_D[INV],D_D[MT],7,D_D[CAT],2,D_D[EP],TA_20, D_D[LOC],$A50),0)</f>
        <v>1094</v>
      </c>
      <c r="T50" s="248"/>
    </row>
    <row r="51" spans="1:20" x14ac:dyDescent="0.2">
      <c r="A51" s="9">
        <v>463</v>
      </c>
      <c r="B51" s="110" t="s">
        <v>26</v>
      </c>
      <c r="C51" s="59">
        <f>IFERROR(SUMIFS(D_D[INV],D_D[MT],1,D_D[CAT],TA_20,D_D[EP],-1, D_D[LOC],$A51),0)</f>
        <v>1506</v>
      </c>
      <c r="D51" s="60">
        <f>IFERROR(SUMIFS(D_D[ADP],D_D[MT],1,D_D[CAT],D$1,D_D[EP],-1, D_D[LOC],$A51),0)</f>
        <v>362.67</v>
      </c>
      <c r="E51" s="61">
        <f>IFERROR(SUMIFS(D_D[INV],D_D[MT],2,D_D[CAT],TA_21,D_D[EP],-1, D_D[LOC],$A51),0)</f>
        <v>1066</v>
      </c>
      <c r="F51" s="62">
        <f>IFERROR(SUMIFS(D_D[BL],D_D[MT],2,D_D[CAT],TA_21,D_D[EP],-1, D_D[LOC],$A51),0)</f>
        <v>292</v>
      </c>
      <c r="G51" s="63">
        <f t="shared" si="4"/>
        <v>0.27392120075046905</v>
      </c>
      <c r="H51" s="64">
        <f>IFERROR(SUMIFS(D_D[INV],D_D[MT],2,D_D[CAT],TA_22,D_D[EP],-1, D_D[LOC],$A51),0)</f>
        <v>2332</v>
      </c>
      <c r="I51" s="62">
        <f>IFERROR(SUMIFS(D_D[BL],D_D[MT],2,D_D[CAT],TA_22,D_D[EP],-1, D_D[LOC],$A51),0)</f>
        <v>1628</v>
      </c>
      <c r="J51" s="63">
        <f t="shared" si="5"/>
        <v>0.69811320754716977</v>
      </c>
      <c r="K51" s="65">
        <f>IFERROR(SUMIFS(D_D[INV],D_D[MT],2,D_D[CAT],TA_23,D_D[EP],-1, D_D[LOC],$A51),0)</f>
        <v>1757</v>
      </c>
      <c r="L51" s="66">
        <f>IFERROR(SUMIFS(D_D[BL],D_D[MT],2,D_D[CAT],TA_23,D_D[EP],-1, D_D[LOC],$A51),0)</f>
        <v>1341</v>
      </c>
      <c r="M51" s="63">
        <f t="shared" si="6"/>
        <v>0.76323278315310183</v>
      </c>
      <c r="N51" s="65">
        <f>IFERROR(SUMIFS(D_D[INV],D_D[MT],2,D_D[CAT],TA_24,D_D[EP],-1, D_D[LOC],$A51),0)</f>
        <v>218</v>
      </c>
      <c r="O51" s="66">
        <f>IFERROR(SUMIFS(D_D[BL],D_D[MT],2,D_D[CAT],TA_24,D_D[EP],-1, D_D[LOC],$A51),0)</f>
        <v>162</v>
      </c>
      <c r="P51" s="63">
        <f t="shared" si="7"/>
        <v>0.74311926605504586</v>
      </c>
      <c r="Q51" s="67">
        <f>IFERROR(SUMIFS(D_D[INV],D_D[MT],2,D_D[CAT],TA_25,D_D[EP],-1, D_D[LOC],$A51),0)</f>
        <v>0</v>
      </c>
      <c r="R51" s="67">
        <f>IFERROR(SUMIFS(D_D[INV],D_D[MT],2,D_D[CAT],TA_26,D_D[EP],-1, D_D[LOC],$A51),0)</f>
        <v>5</v>
      </c>
      <c r="S51" s="44">
        <f>IFERROR(SUMIFS(D_D[INV],D_D[MT],7,D_D[CAT],2,D_D[EP],TA_20, D_D[LOC],$A51),0)</f>
        <v>221</v>
      </c>
      <c r="T51" s="248"/>
    </row>
    <row r="52" spans="1:20" x14ac:dyDescent="0.2">
      <c r="A52" s="9">
        <v>347</v>
      </c>
      <c r="B52" s="110" t="s">
        <v>28</v>
      </c>
      <c r="C52" s="59">
        <f>IFERROR(SUMIFS(D_D[INV],D_D[MT],1,D_D[CAT],TA_20,D_D[EP],-1, D_D[LOC],$A52),0)</f>
        <v>412</v>
      </c>
      <c r="D52" s="60">
        <f>IFERROR(SUMIFS(D_D[ADP],D_D[MT],1,D_D[CAT],D$1,D_D[EP],-1, D_D[LOC],$A52),0)</f>
        <v>93.41</v>
      </c>
      <c r="E52" s="61">
        <f>IFERROR(SUMIFS(D_D[INV],D_D[MT],2,D_D[CAT],TA_21,D_D[EP],-1, D_D[LOC],$A52),0)</f>
        <v>1601</v>
      </c>
      <c r="F52" s="62">
        <f>IFERROR(SUMIFS(D_D[BL],D_D[MT],2,D_D[CAT],TA_21,D_D[EP],-1, D_D[LOC],$A52),0)</f>
        <v>518</v>
      </c>
      <c r="G52" s="63">
        <f t="shared" si="4"/>
        <v>0.3235477826358526</v>
      </c>
      <c r="H52" s="64">
        <f>IFERROR(SUMIFS(D_D[INV],D_D[MT],2,D_D[CAT],TA_22,D_D[EP],-1, D_D[LOC],$A52),0)</f>
        <v>736</v>
      </c>
      <c r="I52" s="62">
        <f>IFERROR(SUMIFS(D_D[BL],D_D[MT],2,D_D[CAT],TA_22,D_D[EP],-1, D_D[LOC],$A52),0)</f>
        <v>192</v>
      </c>
      <c r="J52" s="63">
        <f t="shared" si="5"/>
        <v>0.2608695652173913</v>
      </c>
      <c r="K52" s="65">
        <f>IFERROR(SUMIFS(D_D[INV],D_D[MT],2,D_D[CAT],TA_23,D_D[EP],-1, D_D[LOC],$A52),0)</f>
        <v>192</v>
      </c>
      <c r="L52" s="66">
        <f>IFERROR(SUMIFS(D_D[BL],D_D[MT],2,D_D[CAT],TA_23,D_D[EP],-1, D_D[LOC],$A52),0)</f>
        <v>91</v>
      </c>
      <c r="M52" s="63">
        <f t="shared" si="6"/>
        <v>0.47395833333333331</v>
      </c>
      <c r="N52" s="65">
        <f>IFERROR(SUMIFS(D_D[INV],D_D[MT],2,D_D[CAT],TA_24,D_D[EP],-1, D_D[LOC],$A52),0)</f>
        <v>178</v>
      </c>
      <c r="O52" s="66">
        <f>IFERROR(SUMIFS(D_D[BL],D_D[MT],2,D_D[CAT],TA_24,D_D[EP],-1, D_D[LOC],$A52),0)</f>
        <v>107</v>
      </c>
      <c r="P52" s="63">
        <f t="shared" si="7"/>
        <v>0.601123595505618</v>
      </c>
      <c r="Q52" s="67">
        <f>IFERROR(SUMIFS(D_D[INV],D_D[MT],2,D_D[CAT],TA_25,D_D[EP],-1, D_D[LOC],$A52),0)</f>
        <v>0</v>
      </c>
      <c r="R52" s="67">
        <f>IFERROR(SUMIFS(D_D[INV],D_D[MT],2,D_D[CAT],TA_26,D_D[EP],-1, D_D[LOC],$A52),0)</f>
        <v>6</v>
      </c>
      <c r="S52" s="44">
        <f>IFERROR(SUMIFS(D_D[INV],D_D[MT],7,D_D[CAT],2,D_D[EP],TA_20, D_D[LOC],$A52),0)</f>
        <v>599</v>
      </c>
      <c r="T52" s="248"/>
    </row>
    <row r="53" spans="1:20" x14ac:dyDescent="0.2">
      <c r="A53" s="9">
        <v>459</v>
      </c>
      <c r="B53" s="110" t="s">
        <v>39</v>
      </c>
      <c r="C53" s="59">
        <f>IFERROR(SUMIFS(D_D[INV],D_D[MT],1,D_D[CAT],TA_20,D_D[EP],-1, D_D[LOC],$A53),0)</f>
        <v>487</v>
      </c>
      <c r="D53" s="60">
        <f>IFERROR(SUMIFS(D_D[ADP],D_D[MT],1,D_D[CAT],D$1,D_D[EP],-1, D_D[LOC],$A53),0)</f>
        <v>142.71</v>
      </c>
      <c r="E53" s="61">
        <f>IFERROR(SUMIFS(D_D[INV],D_D[MT],2,D_D[CAT],TA_21,D_D[EP],-1, D_D[LOC],$A53),0)</f>
        <v>2588</v>
      </c>
      <c r="F53" s="62">
        <f>IFERROR(SUMIFS(D_D[BL],D_D[MT],2,D_D[CAT],TA_21,D_D[EP],-1, D_D[LOC],$A53),0)</f>
        <v>691</v>
      </c>
      <c r="G53" s="63">
        <f t="shared" si="4"/>
        <v>0.26700154559505407</v>
      </c>
      <c r="H53" s="64">
        <f>IFERROR(SUMIFS(D_D[INV],D_D[MT],2,D_D[CAT],TA_22,D_D[EP],-1, D_D[LOC],$A53),0)</f>
        <v>949</v>
      </c>
      <c r="I53" s="62">
        <f>IFERROR(SUMIFS(D_D[BL],D_D[MT],2,D_D[CAT],TA_22,D_D[EP],-1, D_D[LOC],$A53),0)</f>
        <v>290</v>
      </c>
      <c r="J53" s="63">
        <f t="shared" si="5"/>
        <v>0.30558482613277133</v>
      </c>
      <c r="K53" s="65">
        <f>IFERROR(SUMIFS(D_D[INV],D_D[MT],2,D_D[CAT],TA_23,D_D[EP],-1, D_D[LOC],$A53),0)</f>
        <v>262</v>
      </c>
      <c r="L53" s="66">
        <f>IFERROR(SUMIFS(D_D[BL],D_D[MT],2,D_D[CAT],TA_23,D_D[EP],-1, D_D[LOC],$A53),0)</f>
        <v>174</v>
      </c>
      <c r="M53" s="63">
        <f t="shared" si="6"/>
        <v>0.66412213740458015</v>
      </c>
      <c r="N53" s="65">
        <f>IFERROR(SUMIFS(D_D[INV],D_D[MT],2,D_D[CAT],TA_24,D_D[EP],-1, D_D[LOC],$A53),0)</f>
        <v>266</v>
      </c>
      <c r="O53" s="66">
        <f>IFERROR(SUMIFS(D_D[BL],D_D[MT],2,D_D[CAT],TA_24,D_D[EP],-1, D_D[LOC],$A53),0)</f>
        <v>125</v>
      </c>
      <c r="P53" s="63">
        <f t="shared" si="7"/>
        <v>0.46992481203007519</v>
      </c>
      <c r="Q53" s="67">
        <f>IFERROR(SUMIFS(D_D[INV],D_D[MT],2,D_D[CAT],TA_25,D_D[EP],-1, D_D[LOC],$A53),0)</f>
        <v>0</v>
      </c>
      <c r="R53" s="67">
        <f>IFERROR(SUMIFS(D_D[INV],D_D[MT],2,D_D[CAT],TA_26,D_D[EP],-1, D_D[LOC],$A53),0)</f>
        <v>2</v>
      </c>
      <c r="S53" s="44">
        <f>IFERROR(SUMIFS(D_D[INV],D_D[MT],7,D_D[CAT],2,D_D[EP],TA_20, D_D[LOC],$A53),0)</f>
        <v>1361</v>
      </c>
      <c r="T53" s="248"/>
    </row>
    <row r="54" spans="1:20" x14ac:dyDescent="0.2">
      <c r="A54" s="9">
        <v>344</v>
      </c>
      <c r="B54" s="110" t="s">
        <v>46</v>
      </c>
      <c r="C54" s="59">
        <f>IFERROR(SUMIFS(D_D[INV],D_D[MT],1,D_D[CAT],TA_20,D_D[EP],-1, D_D[LOC],$A54),0)</f>
        <v>4026</v>
      </c>
      <c r="D54" s="60">
        <f>IFERROR(SUMIFS(D_D[ADP],D_D[MT],1,D_D[CAT],D$1,D_D[EP],-1, D_D[LOC],$A54),0)</f>
        <v>522.32000000000005</v>
      </c>
      <c r="E54" s="61">
        <f>IFERROR(SUMIFS(D_D[INV],D_D[MT],2,D_D[CAT],TA_21,D_D[EP],-1, D_D[LOC],$A54),0)</f>
        <v>11489</v>
      </c>
      <c r="F54" s="62">
        <f>IFERROR(SUMIFS(D_D[BL],D_D[MT],2,D_D[CAT],TA_21,D_D[EP],-1, D_D[LOC],$A54),0)</f>
        <v>3520</v>
      </c>
      <c r="G54" s="63">
        <f t="shared" si="4"/>
        <v>0.30638001566715989</v>
      </c>
      <c r="H54" s="64">
        <f>IFERROR(SUMIFS(D_D[INV],D_D[MT],2,D_D[CAT],TA_22,D_D[EP],-1, D_D[LOC],$A54),0)</f>
        <v>5467</v>
      </c>
      <c r="I54" s="62">
        <f>IFERROR(SUMIFS(D_D[BL],D_D[MT],2,D_D[CAT],TA_22,D_D[EP],-1, D_D[LOC],$A54),0)</f>
        <v>3794</v>
      </c>
      <c r="J54" s="63">
        <f t="shared" si="5"/>
        <v>0.69398207426376446</v>
      </c>
      <c r="K54" s="65">
        <f>IFERROR(SUMIFS(D_D[INV],D_D[MT],2,D_D[CAT],TA_23,D_D[EP],-1, D_D[LOC],$A54),0)</f>
        <v>833</v>
      </c>
      <c r="L54" s="66">
        <f>IFERROR(SUMIFS(D_D[BL],D_D[MT],2,D_D[CAT],TA_23,D_D[EP],-1, D_D[LOC],$A54),0)</f>
        <v>631</v>
      </c>
      <c r="M54" s="63">
        <f t="shared" si="6"/>
        <v>0.7575030012004802</v>
      </c>
      <c r="N54" s="65">
        <f>IFERROR(SUMIFS(D_D[INV],D_D[MT],2,D_D[CAT],TA_24,D_D[EP],-1, D_D[LOC],$A54),0)</f>
        <v>3920</v>
      </c>
      <c r="O54" s="66">
        <f>IFERROR(SUMIFS(D_D[BL],D_D[MT],2,D_D[CAT],TA_24,D_D[EP],-1, D_D[LOC],$A54),0)</f>
        <v>3162</v>
      </c>
      <c r="P54" s="63">
        <f t="shared" si="7"/>
        <v>0.80663265306122445</v>
      </c>
      <c r="Q54" s="67">
        <f>IFERROR(SUMIFS(D_D[INV],D_D[MT],2,D_D[CAT],TA_25,D_D[EP],-1, D_D[LOC],$A54),0)</f>
        <v>0</v>
      </c>
      <c r="R54" s="67">
        <f>IFERROR(SUMIFS(D_D[INV],D_D[MT],2,D_D[CAT],TA_26,D_D[EP],-1, D_D[LOC],$A54),0)</f>
        <v>56</v>
      </c>
      <c r="S54" s="44">
        <f>IFERROR(SUMIFS(D_D[INV],D_D[MT],7,D_D[CAT],2,D_D[EP],TA_20, D_D[LOC],$A54),0)</f>
        <v>4675</v>
      </c>
      <c r="T54" s="248"/>
    </row>
    <row r="55" spans="1:20" x14ac:dyDescent="0.2">
      <c r="A55" s="9">
        <v>358</v>
      </c>
      <c r="B55" s="110" t="s">
        <v>49</v>
      </c>
      <c r="C55" s="59">
        <f>IFERROR(SUMIFS(D_D[INV],D_D[MT],1,D_D[CAT],TA_20,D_D[EP],-1, D_D[LOC],$A55),0)</f>
        <v>342</v>
      </c>
      <c r="D55" s="60">
        <f>IFERROR(SUMIFS(D_D[ADP],D_D[MT],1,D_D[CAT],D$1,D_D[EP],-1, D_D[LOC],$A55),0)</f>
        <v>194.3</v>
      </c>
      <c r="E55" s="61">
        <f>IFERROR(SUMIFS(D_D[INV],D_D[MT],2,D_D[CAT],TA_21,D_D[EP],-1, D_D[LOC],$A55),0)</f>
        <v>897</v>
      </c>
      <c r="F55" s="62">
        <f>IFERROR(SUMIFS(D_D[BL],D_D[MT],2,D_D[CAT],TA_21,D_D[EP],-1, D_D[LOC],$A55),0)</f>
        <v>294</v>
      </c>
      <c r="G55" s="63">
        <f t="shared" si="4"/>
        <v>0.32775919732441472</v>
      </c>
      <c r="H55" s="64">
        <f>IFERROR(SUMIFS(D_D[INV],D_D[MT],2,D_D[CAT],TA_22,D_D[EP],-1, D_D[LOC],$A55),0)</f>
        <v>604</v>
      </c>
      <c r="I55" s="62">
        <f>IFERROR(SUMIFS(D_D[BL],D_D[MT],2,D_D[CAT],TA_22,D_D[EP],-1, D_D[LOC],$A55),0)</f>
        <v>322</v>
      </c>
      <c r="J55" s="63">
        <f t="shared" si="5"/>
        <v>0.5331125827814569</v>
      </c>
      <c r="K55" s="65">
        <f>IFERROR(SUMIFS(D_D[INV],D_D[MT],2,D_D[CAT],TA_23,D_D[EP],-1, D_D[LOC],$A55),0)</f>
        <v>294</v>
      </c>
      <c r="L55" s="66">
        <f>IFERROR(SUMIFS(D_D[BL],D_D[MT],2,D_D[CAT],TA_23,D_D[EP],-1, D_D[LOC],$A55),0)</f>
        <v>250</v>
      </c>
      <c r="M55" s="63">
        <f t="shared" si="6"/>
        <v>0.85034013605442171</v>
      </c>
      <c r="N55" s="65">
        <f>IFERROR(SUMIFS(D_D[INV],D_D[MT],2,D_D[CAT],TA_24,D_D[EP],-1, D_D[LOC],$A55),0)</f>
        <v>405</v>
      </c>
      <c r="O55" s="66">
        <f>IFERROR(SUMIFS(D_D[BL],D_D[MT],2,D_D[CAT],TA_24,D_D[EP],-1, D_D[LOC],$A55),0)</f>
        <v>247</v>
      </c>
      <c r="P55" s="63">
        <f t="shared" si="7"/>
        <v>0.6098765432098765</v>
      </c>
      <c r="Q55" s="67">
        <f>IFERROR(SUMIFS(D_D[INV],D_D[MT],2,D_D[CAT],TA_25,D_D[EP],-1, D_D[LOC],$A55),0)</f>
        <v>222</v>
      </c>
      <c r="R55" s="67">
        <f>IFERROR(SUMIFS(D_D[INV],D_D[MT],2,D_D[CAT],TA_26,D_D[EP],-1, D_D[LOC],$A55),0)</f>
        <v>157</v>
      </c>
      <c r="S55" s="44">
        <f>IFERROR(SUMIFS(D_D[INV],D_D[MT],7,D_D[CAT],2,D_D[EP],TA_20, D_D[LOC],$A55),0)</f>
        <v>620</v>
      </c>
      <c r="T55" s="248"/>
    </row>
    <row r="56" spans="1:20" x14ac:dyDescent="0.2">
      <c r="A56" s="9">
        <v>343</v>
      </c>
      <c r="B56" s="110" t="s">
        <v>56</v>
      </c>
      <c r="C56" s="59">
        <f>IFERROR(SUMIFS(D_D[INV],D_D[MT],1,D_D[CAT],TA_20,D_D[EP],-1, D_D[LOC],$A56),0)</f>
        <v>4985</v>
      </c>
      <c r="D56" s="60">
        <f>IFERROR(SUMIFS(D_D[ADP],D_D[MT],1,D_D[CAT],D$1,D_D[EP],-1, D_D[LOC],$A56),0)</f>
        <v>507.29</v>
      </c>
      <c r="E56" s="61">
        <f>IFERROR(SUMIFS(D_D[INV],D_D[MT],2,D_D[CAT],TA_21,D_D[EP],-1, D_D[LOC],$A56),0)</f>
        <v>12120</v>
      </c>
      <c r="F56" s="62">
        <f>IFERROR(SUMIFS(D_D[BL],D_D[MT],2,D_D[CAT],TA_21,D_D[EP],-1, D_D[LOC],$A56),0)</f>
        <v>3561</v>
      </c>
      <c r="G56" s="63">
        <f t="shared" si="4"/>
        <v>0.2938118811881188</v>
      </c>
      <c r="H56" s="64">
        <f>IFERROR(SUMIFS(D_D[INV],D_D[MT],2,D_D[CAT],TA_22,D_D[EP],-1, D_D[LOC],$A56),0)</f>
        <v>8169</v>
      </c>
      <c r="I56" s="62">
        <f>IFERROR(SUMIFS(D_D[BL],D_D[MT],2,D_D[CAT],TA_22,D_D[EP],-1, D_D[LOC],$A56),0)</f>
        <v>6165</v>
      </c>
      <c r="J56" s="63">
        <f t="shared" si="5"/>
        <v>0.7546823356591994</v>
      </c>
      <c r="K56" s="65">
        <f>IFERROR(SUMIFS(D_D[INV],D_D[MT],2,D_D[CAT],TA_23,D_D[EP],-1, D_D[LOC],$A56),0)</f>
        <v>3116</v>
      </c>
      <c r="L56" s="66">
        <f>IFERROR(SUMIFS(D_D[BL],D_D[MT],2,D_D[CAT],TA_23,D_D[EP],-1, D_D[LOC],$A56),0)</f>
        <v>2903</v>
      </c>
      <c r="M56" s="63">
        <f t="shared" si="6"/>
        <v>0.93164313222079587</v>
      </c>
      <c r="N56" s="65">
        <f>IFERROR(SUMIFS(D_D[INV],D_D[MT],2,D_D[CAT],TA_24,D_D[EP],-1, D_D[LOC],$A56),0)</f>
        <v>2221</v>
      </c>
      <c r="O56" s="66">
        <f>IFERROR(SUMIFS(D_D[BL],D_D[MT],2,D_D[CAT],TA_24,D_D[EP],-1, D_D[LOC],$A56),0)</f>
        <v>1656</v>
      </c>
      <c r="P56" s="63">
        <f t="shared" si="7"/>
        <v>0.74561008554705088</v>
      </c>
      <c r="Q56" s="67">
        <f>IFERROR(SUMIFS(D_D[INV],D_D[MT],2,D_D[CAT],TA_25,D_D[EP],-1, D_D[LOC],$A56),0)</f>
        <v>0</v>
      </c>
      <c r="R56" s="67">
        <f>IFERROR(SUMIFS(D_D[INV],D_D[MT],2,D_D[CAT],TA_26,D_D[EP],-1, D_D[LOC],$A56),0)</f>
        <v>67</v>
      </c>
      <c r="S56" s="44">
        <f>IFERROR(SUMIFS(D_D[INV],D_D[MT],7,D_D[CAT],2,D_D[EP],TA_20, D_D[LOC],$A56),0)</f>
        <v>7277</v>
      </c>
      <c r="T56" s="248"/>
    </row>
    <row r="57" spans="1:20" x14ac:dyDescent="0.2">
      <c r="A57" s="9">
        <v>345</v>
      </c>
      <c r="B57" s="110" t="s">
        <v>58</v>
      </c>
      <c r="C57" s="59">
        <f>IFERROR(SUMIFS(D_D[INV],D_D[MT],1,D_D[CAT],TA_20,D_D[EP],-1, D_D[LOC],$A57),0)</f>
        <v>2383</v>
      </c>
      <c r="D57" s="60">
        <f>IFERROR(SUMIFS(D_D[ADP],D_D[MT],1,D_D[CAT],D$1,D_D[EP],-1, D_D[LOC],$A57),0)</f>
        <v>261.14999999999998</v>
      </c>
      <c r="E57" s="61">
        <f>IFERROR(SUMIFS(D_D[INV],D_D[MT],2,D_D[CAT],TA_21,D_D[EP],-1, D_D[LOC],$A57),0)</f>
        <v>5754</v>
      </c>
      <c r="F57" s="62">
        <f>IFERROR(SUMIFS(D_D[BL],D_D[MT],2,D_D[CAT],TA_21,D_D[EP],-1, D_D[LOC],$A57),0)</f>
        <v>1336</v>
      </c>
      <c r="G57" s="63">
        <f t="shared" si="4"/>
        <v>0.2321863051790059</v>
      </c>
      <c r="H57" s="64">
        <f>IFERROR(SUMIFS(D_D[INV],D_D[MT],2,D_D[CAT],TA_22,D_D[EP],-1, D_D[LOC],$A57),0)</f>
        <v>5115</v>
      </c>
      <c r="I57" s="62">
        <f>IFERROR(SUMIFS(D_D[BL],D_D[MT],2,D_D[CAT],TA_22,D_D[EP],-1, D_D[LOC],$A57),0)</f>
        <v>2852</v>
      </c>
      <c r="J57" s="63">
        <f t="shared" si="5"/>
        <v>0.55757575757575761</v>
      </c>
      <c r="K57" s="65">
        <f>IFERROR(SUMIFS(D_D[INV],D_D[MT],2,D_D[CAT],TA_23,D_D[EP],-1, D_D[LOC],$A57),0)</f>
        <v>2626</v>
      </c>
      <c r="L57" s="66">
        <f>IFERROR(SUMIFS(D_D[BL],D_D[MT],2,D_D[CAT],TA_23,D_D[EP],-1, D_D[LOC],$A57),0)</f>
        <v>1983</v>
      </c>
      <c r="M57" s="63">
        <f t="shared" si="6"/>
        <v>0.75514089870525514</v>
      </c>
      <c r="N57" s="65">
        <f>IFERROR(SUMIFS(D_D[INV],D_D[MT],2,D_D[CAT],TA_24,D_D[EP],-1, D_D[LOC],$A57),0)</f>
        <v>1458</v>
      </c>
      <c r="O57" s="66">
        <f>IFERROR(SUMIFS(D_D[BL],D_D[MT],2,D_D[CAT],TA_24,D_D[EP],-1, D_D[LOC],$A57),0)</f>
        <v>979</v>
      </c>
      <c r="P57" s="63">
        <f t="shared" si="7"/>
        <v>0.67146776406035669</v>
      </c>
      <c r="Q57" s="67">
        <f>IFERROR(SUMIFS(D_D[INV],D_D[MT],2,D_D[CAT],TA_25,D_D[EP],-1, D_D[LOC],$A57),0)</f>
        <v>0</v>
      </c>
      <c r="R57" s="67">
        <f>IFERROR(SUMIFS(D_D[INV],D_D[MT],2,D_D[CAT],TA_26,D_D[EP],-1, D_D[LOC],$A57),0)</f>
        <v>81</v>
      </c>
      <c r="S57" s="44">
        <f>IFERROR(SUMIFS(D_D[INV],D_D[MT],7,D_D[CAT],2,D_D[EP],TA_20, D_D[LOC],$A57),0)</f>
        <v>5998</v>
      </c>
      <c r="T57" s="248"/>
    </row>
    <row r="58" spans="1:20" x14ac:dyDescent="0.2">
      <c r="A58" s="9">
        <v>348</v>
      </c>
      <c r="B58" s="110" t="s">
        <v>60</v>
      </c>
      <c r="C58" s="59">
        <f>IFERROR(SUMIFS(D_D[INV],D_D[MT],1,D_D[CAT],TA_20,D_D[EP],-1, D_D[LOC],$A58),0)</f>
        <v>4084</v>
      </c>
      <c r="D58" s="60">
        <f>IFERROR(SUMIFS(D_D[ADP],D_D[MT],1,D_D[CAT],D$1,D_D[EP],-1, D_D[LOC],$A58),0)</f>
        <v>428.24</v>
      </c>
      <c r="E58" s="61">
        <f>IFERROR(SUMIFS(D_D[INV],D_D[MT],2,D_D[CAT],TA_21,D_D[EP],-1, D_D[LOC],$A58),0)</f>
        <v>4598</v>
      </c>
      <c r="F58" s="62">
        <f>IFERROR(SUMIFS(D_D[BL],D_D[MT],2,D_D[CAT],TA_21,D_D[EP],-1, D_D[LOC],$A58),0)</f>
        <v>1097</v>
      </c>
      <c r="G58" s="63">
        <f t="shared" si="4"/>
        <v>0.23858199217050891</v>
      </c>
      <c r="H58" s="64">
        <f>IFERROR(SUMIFS(D_D[INV],D_D[MT],2,D_D[CAT],TA_22,D_D[EP],-1, D_D[LOC],$A58),0)</f>
        <v>5868</v>
      </c>
      <c r="I58" s="62">
        <f>IFERROR(SUMIFS(D_D[BL],D_D[MT],2,D_D[CAT],TA_22,D_D[EP],-1, D_D[LOC],$A58),0)</f>
        <v>4063</v>
      </c>
      <c r="J58" s="63">
        <f t="shared" si="5"/>
        <v>0.69239945466939334</v>
      </c>
      <c r="K58" s="65">
        <f>IFERROR(SUMIFS(D_D[INV],D_D[MT],2,D_D[CAT],TA_23,D_D[EP],-1, D_D[LOC],$A58),0)</f>
        <v>3045</v>
      </c>
      <c r="L58" s="66">
        <f>IFERROR(SUMIFS(D_D[BL],D_D[MT],2,D_D[CAT],TA_23,D_D[EP],-1, D_D[LOC],$A58),0)</f>
        <v>2541</v>
      </c>
      <c r="M58" s="63">
        <f t="shared" si="6"/>
        <v>0.83448275862068966</v>
      </c>
      <c r="N58" s="65">
        <f>IFERROR(SUMIFS(D_D[INV],D_D[MT],2,D_D[CAT],TA_24,D_D[EP],-1, D_D[LOC],$A58),0)</f>
        <v>2257</v>
      </c>
      <c r="O58" s="66">
        <f>IFERROR(SUMIFS(D_D[BL],D_D[MT],2,D_D[CAT],TA_24,D_D[EP],-1, D_D[LOC],$A58),0)</f>
        <v>1886</v>
      </c>
      <c r="P58" s="63">
        <f t="shared" si="7"/>
        <v>0.83562250775365532</v>
      </c>
      <c r="Q58" s="67">
        <f>IFERROR(SUMIFS(D_D[INV],D_D[MT],2,D_D[CAT],TA_25,D_D[EP],-1, D_D[LOC],$A58),0)</f>
        <v>0</v>
      </c>
      <c r="R58" s="67">
        <f>IFERROR(SUMIFS(D_D[INV],D_D[MT],2,D_D[CAT],TA_26,D_D[EP],-1, D_D[LOC],$A58),0)</f>
        <v>120</v>
      </c>
      <c r="S58" s="44">
        <f>IFERROR(SUMIFS(D_D[INV],D_D[MT],7,D_D[CAT],2,D_D[EP],TA_20, D_D[LOC],$A58),0)</f>
        <v>3719</v>
      </c>
      <c r="T58" s="248"/>
    </row>
    <row r="59" spans="1:20" x14ac:dyDescent="0.2">
      <c r="A59" s="9">
        <v>354</v>
      </c>
      <c r="B59" s="110" t="s">
        <v>62</v>
      </c>
      <c r="C59" s="59">
        <f>IFERROR(SUMIFS(D_D[INV],D_D[MT],1,D_D[CAT],TA_20,D_D[EP],-1, D_D[LOC],$A59),0)</f>
        <v>1443</v>
      </c>
      <c r="D59" s="60">
        <f>IFERROR(SUMIFS(D_D[ADP],D_D[MT],1,D_D[CAT],D$1,D_D[EP],-1, D_D[LOC],$A59),0)</f>
        <v>535.37</v>
      </c>
      <c r="E59" s="61">
        <f>IFERROR(SUMIFS(D_D[INV],D_D[MT],2,D_D[CAT],TA_21,D_D[EP],-1, D_D[LOC],$A59),0)</f>
        <v>3545</v>
      </c>
      <c r="F59" s="62">
        <f>IFERROR(SUMIFS(D_D[BL],D_D[MT],2,D_D[CAT],TA_21,D_D[EP],-1, D_D[LOC],$A59),0)</f>
        <v>1055</v>
      </c>
      <c r="G59" s="63">
        <f t="shared" si="4"/>
        <v>0.29760225669957685</v>
      </c>
      <c r="H59" s="64">
        <f>IFERROR(SUMIFS(D_D[INV],D_D[MT],2,D_D[CAT],TA_22,D_D[EP],-1, D_D[LOC],$A59),0)</f>
        <v>2295</v>
      </c>
      <c r="I59" s="62">
        <f>IFERROR(SUMIFS(D_D[BL],D_D[MT],2,D_D[CAT],TA_22,D_D[EP],-1, D_D[LOC],$A59),0)</f>
        <v>1709</v>
      </c>
      <c r="J59" s="63">
        <f t="shared" si="5"/>
        <v>0.74466230936819167</v>
      </c>
      <c r="K59" s="65">
        <f>IFERROR(SUMIFS(D_D[INV],D_D[MT],2,D_D[CAT],TA_23,D_D[EP],-1, D_D[LOC],$A59),0)</f>
        <v>446</v>
      </c>
      <c r="L59" s="66">
        <f>IFERROR(SUMIFS(D_D[BL],D_D[MT],2,D_D[CAT],TA_23,D_D[EP],-1, D_D[LOC],$A59),0)</f>
        <v>406</v>
      </c>
      <c r="M59" s="63">
        <f t="shared" si="6"/>
        <v>0.91031390134529144</v>
      </c>
      <c r="N59" s="65">
        <f>IFERROR(SUMIFS(D_D[INV],D_D[MT],2,D_D[CAT],TA_24,D_D[EP],-1, D_D[LOC],$A59),0)</f>
        <v>1175</v>
      </c>
      <c r="O59" s="66">
        <f>IFERROR(SUMIFS(D_D[BL],D_D[MT],2,D_D[CAT],TA_24,D_D[EP],-1, D_D[LOC],$A59),0)</f>
        <v>1040</v>
      </c>
      <c r="P59" s="63">
        <f t="shared" si="7"/>
        <v>0.88510638297872335</v>
      </c>
      <c r="Q59" s="67">
        <f>IFERROR(SUMIFS(D_D[INV],D_D[MT],2,D_D[CAT],TA_25,D_D[EP],-1, D_D[LOC],$A59),0)</f>
        <v>0</v>
      </c>
      <c r="R59" s="67">
        <f>IFERROR(SUMIFS(D_D[INV],D_D[MT],2,D_D[CAT],TA_26,D_D[EP],-1, D_D[LOC],$A59),0)</f>
        <v>135</v>
      </c>
      <c r="S59" s="44">
        <f>IFERROR(SUMIFS(D_D[INV],D_D[MT],7,D_D[CAT],2,D_D[EP],TA_20, D_D[LOC],$A59),0)</f>
        <v>2699</v>
      </c>
      <c r="T59" s="248"/>
    </row>
    <row r="60" spans="1:20" x14ac:dyDescent="0.2">
      <c r="A60" s="9">
        <v>377</v>
      </c>
      <c r="B60" s="110" t="s">
        <v>65</v>
      </c>
      <c r="C60" s="59">
        <f>IFERROR(SUMIFS(D_D[INV],D_D[MT],1,D_D[CAT],TA_20,D_D[EP],-1, D_D[LOC],$A60),0)</f>
        <v>3863</v>
      </c>
      <c r="D60" s="60">
        <f>IFERROR(SUMIFS(D_D[ADP],D_D[MT],1,D_D[CAT],D$1,D_D[EP],-1, D_D[LOC],$A60),0)</f>
        <v>319.48</v>
      </c>
      <c r="E60" s="61">
        <f>IFERROR(SUMIFS(D_D[INV],D_D[MT],2,D_D[CAT],TA_21,D_D[EP],-1, D_D[LOC],$A60),0)</f>
        <v>14250</v>
      </c>
      <c r="F60" s="62">
        <f>IFERROR(SUMIFS(D_D[BL],D_D[MT],2,D_D[CAT],TA_21,D_D[EP],-1, D_D[LOC],$A60),0)</f>
        <v>4113</v>
      </c>
      <c r="G60" s="63">
        <f t="shared" si="4"/>
        <v>0.28863157894736841</v>
      </c>
      <c r="H60" s="64">
        <f>IFERROR(SUMIFS(D_D[INV],D_D[MT],2,D_D[CAT],TA_22,D_D[EP],-1, D_D[LOC],$A60),0)</f>
        <v>8673</v>
      </c>
      <c r="I60" s="62">
        <f>IFERROR(SUMIFS(D_D[BL],D_D[MT],2,D_D[CAT],TA_22,D_D[EP],-1, D_D[LOC],$A60),0)</f>
        <v>5230</v>
      </c>
      <c r="J60" s="63">
        <f t="shared" si="5"/>
        <v>0.60302086936469501</v>
      </c>
      <c r="K60" s="65">
        <f>IFERROR(SUMIFS(D_D[INV],D_D[MT],2,D_D[CAT],TA_23,D_D[EP],-1, D_D[LOC],$A60),0)</f>
        <v>3844</v>
      </c>
      <c r="L60" s="66">
        <f>IFERROR(SUMIFS(D_D[BL],D_D[MT],2,D_D[CAT],TA_23,D_D[EP],-1, D_D[LOC],$A60),0)</f>
        <v>2809</v>
      </c>
      <c r="M60" s="63">
        <f t="shared" si="6"/>
        <v>0.73074921956295524</v>
      </c>
      <c r="N60" s="65">
        <f>IFERROR(SUMIFS(D_D[INV],D_D[MT],2,D_D[CAT],TA_24,D_D[EP],-1, D_D[LOC],$A60),0)</f>
        <v>1303</v>
      </c>
      <c r="O60" s="66">
        <f>IFERROR(SUMIFS(D_D[BL],D_D[MT],2,D_D[CAT],TA_24,D_D[EP],-1, D_D[LOC],$A60),0)</f>
        <v>946</v>
      </c>
      <c r="P60" s="63">
        <f t="shared" si="7"/>
        <v>0.726016884113584</v>
      </c>
      <c r="Q60" s="67">
        <f>IFERROR(SUMIFS(D_D[INV],D_D[MT],2,D_D[CAT],TA_25,D_D[EP],-1, D_D[LOC],$A60),0)</f>
        <v>0</v>
      </c>
      <c r="R60" s="67">
        <f>IFERROR(SUMIFS(D_D[INV],D_D[MT],2,D_D[CAT],TA_26,D_D[EP],-1, D_D[LOC],$A60),0)</f>
        <v>58</v>
      </c>
      <c r="S60" s="44">
        <f>IFERROR(SUMIFS(D_D[INV],D_D[MT],7,D_D[CAT],2,D_D[EP],TA_20, D_D[LOC],$A60),0)</f>
        <v>3025</v>
      </c>
      <c r="T60" s="248"/>
    </row>
    <row r="61" spans="1:20" x14ac:dyDescent="0.2">
      <c r="A61" s="9">
        <v>346</v>
      </c>
      <c r="B61" s="247" t="s">
        <v>67</v>
      </c>
      <c r="C61" s="68">
        <f>IFERROR(SUMIFS(D_D[INV],D_D[MT],1,D_D[CAT],TA_20,D_D[EP],-1, D_D[LOC],$A61),0)</f>
        <v>7289</v>
      </c>
      <c r="D61" s="69">
        <f>IFERROR(SUMIFS(D_D[ADP],D_D[MT],1,D_D[CAT],D$1,D_D[EP],-1, D_D[LOC],$A61),0)</f>
        <v>449.26</v>
      </c>
      <c r="E61" s="70">
        <f>IFERROR(SUMIFS(D_D[INV],D_D[MT],2,D_D[CAT],TA_21,D_D[EP],-1, D_D[LOC],$A61),0)</f>
        <v>7946</v>
      </c>
      <c r="F61" s="71">
        <f>IFERROR(SUMIFS(D_D[BL],D_D[MT],2,D_D[CAT],TA_21,D_D[EP],-1, D_D[LOC],$A61),0)</f>
        <v>1760</v>
      </c>
      <c r="G61" s="72">
        <f t="shared" si="4"/>
        <v>0.22149509187012334</v>
      </c>
      <c r="H61" s="73">
        <f>IFERROR(SUMIFS(D_D[INV],D_D[MT],2,D_D[CAT],TA_22,D_D[EP],-1, D_D[LOC],$A61),0)</f>
        <v>11612</v>
      </c>
      <c r="I61" s="71">
        <f>IFERROR(SUMIFS(D_D[BL],D_D[MT],2,D_D[CAT],TA_22,D_D[EP],-1, D_D[LOC],$A61),0)</f>
        <v>7789</v>
      </c>
      <c r="J61" s="72">
        <f t="shared" si="5"/>
        <v>0.6707716155700999</v>
      </c>
      <c r="K61" s="74">
        <f>IFERROR(SUMIFS(D_D[INV],D_D[MT],2,D_D[CAT],TA_23,D_D[EP],-1, D_D[LOC],$A61),0)</f>
        <v>3705</v>
      </c>
      <c r="L61" s="75">
        <f>IFERROR(SUMIFS(D_D[BL],D_D[MT],2,D_D[CAT],TA_23,D_D[EP],-1, D_D[LOC],$A61),0)</f>
        <v>2626</v>
      </c>
      <c r="M61" s="72">
        <f t="shared" si="6"/>
        <v>0.70877192982456139</v>
      </c>
      <c r="N61" s="74">
        <f>IFERROR(SUMIFS(D_D[INV],D_D[MT],2,D_D[CAT],TA_24,D_D[EP],-1, D_D[LOC],$A61),0)</f>
        <v>4068</v>
      </c>
      <c r="O61" s="75">
        <f>IFERROR(SUMIFS(D_D[BL],D_D[MT],2,D_D[CAT],TA_24,D_D[EP],-1, D_D[LOC],$A61),0)</f>
        <v>3487</v>
      </c>
      <c r="P61" s="72">
        <f t="shared" si="7"/>
        <v>0.85717797443461163</v>
      </c>
      <c r="Q61" s="76">
        <f>IFERROR(SUMIFS(D_D[INV],D_D[MT],2,D_D[CAT],TA_25,D_D[EP],-1, D_D[LOC],$A61),0)</f>
        <v>1</v>
      </c>
      <c r="R61" s="76">
        <f>IFERROR(SUMIFS(D_D[INV],D_D[MT],2,D_D[CAT],TA_26,D_D[EP],-1, D_D[LOC],$A61),0)</f>
        <v>154</v>
      </c>
      <c r="S61" s="44">
        <f>IFERROR(SUMIFS(D_D[INV],D_D[MT],7,D_D[CAT],2,D_D[EP],TA_20, D_D[LOC],$A61),0)</f>
        <v>4483</v>
      </c>
      <c r="T61" s="248"/>
    </row>
    <row r="62" spans="1:20" x14ac:dyDescent="0.2">
      <c r="A62" s="9">
        <v>393</v>
      </c>
      <c r="B62" s="246" t="s">
        <v>303</v>
      </c>
      <c r="C62" s="52">
        <f>IFERROR(SUMIFS(D_D[INV],D_D[MT],1,D_D[CAT],TA_20,D_D[EP],-1, D_D[LOC],$A62),0)</f>
        <v>50271</v>
      </c>
      <c r="D62" s="41">
        <f>IFERROR(SUMIFS(D_D[ADP],D_D[MT],1,D_D[CAT],D$1,D_D[EP],-1, D_D[LOC],$A62),0)</f>
        <v>319.85000000000002</v>
      </c>
      <c r="E62" s="53">
        <f>IFERROR(SUMIFS(D_D[INV],D_D[MT],2,D_D[CAT],TA_21,D_D[EP],-1, D_D[LOC],$A62),0)</f>
        <v>75986</v>
      </c>
      <c r="F62" s="58">
        <f>IFERROR(SUMIFS(D_D[BL],D_D[MT],2,D_D[CAT],TA_21,D_D[EP],-1, D_D[LOC],$A62),0)</f>
        <v>20037</v>
      </c>
      <c r="G62" s="54">
        <f t="shared" si="4"/>
        <v>0.26369331192588108</v>
      </c>
      <c r="H62" s="58">
        <f>IFERROR(SUMIFS(D_D[INV],D_D[MT],2,D_D[CAT],TA_22,D_D[EP],-1, D_D[LOC],$A62),0)</f>
        <v>76882</v>
      </c>
      <c r="I62" s="58">
        <f>IFERROR(SUMIFS(D_D[BL],D_D[MT],2,D_D[CAT],TA_22,D_D[EP],-1, D_D[LOC],$A62),0)</f>
        <v>48938</v>
      </c>
      <c r="J62" s="54">
        <f t="shared" si="5"/>
        <v>0.63653390910746344</v>
      </c>
      <c r="K62" s="52">
        <f>IFERROR(SUMIFS(D_D[INV],D_D[MT],2,D_D[CAT],TA_23,D_D[EP],-1, D_D[LOC],$A62),0)</f>
        <v>25823</v>
      </c>
      <c r="L62" s="52">
        <f>IFERROR(SUMIFS(D_D[BL],D_D[MT],2,D_D[CAT],TA_23,D_D[EP],-1, D_D[LOC],$A62),0)</f>
        <v>21695</v>
      </c>
      <c r="M62" s="54">
        <f t="shared" si="6"/>
        <v>0.84014250861634976</v>
      </c>
      <c r="N62" s="52">
        <f>IFERROR(SUMIFS(D_D[INV],D_D[MT],2,D_D[CAT],TA_24,D_D[EP],-1, D_D[LOC],$A62),0)</f>
        <v>17379</v>
      </c>
      <c r="O62" s="52">
        <f>IFERROR(SUMIFS(D_D[BL],D_D[MT],2,D_D[CAT],TA_24,D_D[EP],-1, D_D[LOC],$A62),0)</f>
        <v>12496</v>
      </c>
      <c r="P62" s="54">
        <f t="shared" si="7"/>
        <v>0.71902871281431613</v>
      </c>
      <c r="Q62" s="52">
        <f>IFERROR(SUMIFS(D_D[INV],D_D[MT],2,D_D[CAT],TA_25,D_D[EP],-1, D_D[LOC],$A62),0)</f>
        <v>126</v>
      </c>
      <c r="R62" s="55">
        <f>IFERROR(SUMIFS(D_D[INV],D_D[MT],2,D_D[CAT],TA_26,D_D[EP],-1, D_D[LOC],$A62),0)</f>
        <v>1548</v>
      </c>
      <c r="S62" s="55">
        <f>IFERROR(SUMIFS(D_D[INV],D_D[MT],7,D_D[CAT],2,D_D[EP],TA_20, D_D[LOC],$A62),0)</f>
        <v>83583</v>
      </c>
      <c r="T62" s="248"/>
    </row>
    <row r="63" spans="1:20" x14ac:dyDescent="0.2">
      <c r="A63" s="9">
        <v>316</v>
      </c>
      <c r="B63" s="110" t="s">
        <v>21</v>
      </c>
      <c r="C63" s="59">
        <f>IFERROR(SUMIFS(D_D[INV],D_D[MT],1,D_D[CAT],TA_20,D_D[EP],-1, D_D[LOC],$A63),0)</f>
        <v>11038</v>
      </c>
      <c r="D63" s="60">
        <f>IFERROR(SUMIFS(D_D[ADP],D_D[MT],1,D_D[CAT],D$1,D_D[EP],-1, D_D[LOC],$A63),0)</f>
        <v>300.57</v>
      </c>
      <c r="E63" s="61">
        <f>IFERROR(SUMIFS(D_D[INV],D_D[MT],2,D_D[CAT],TA_21,D_D[EP],-1, D_D[LOC],$A63),0)</f>
        <v>17816</v>
      </c>
      <c r="F63" s="62">
        <f>IFERROR(SUMIFS(D_D[BL],D_D[MT],2,D_D[CAT],TA_21,D_D[EP],-1, D_D[LOC],$A63),0)</f>
        <v>5169</v>
      </c>
      <c r="G63" s="63">
        <f t="shared" si="4"/>
        <v>0.29013246519982039</v>
      </c>
      <c r="H63" s="64">
        <f>IFERROR(SUMIFS(D_D[INV],D_D[MT],2,D_D[CAT],TA_22,D_D[EP],-1, D_D[LOC],$A63),0)</f>
        <v>17077</v>
      </c>
      <c r="I63" s="62">
        <f>IFERROR(SUMIFS(D_D[BL],D_D[MT],2,D_D[CAT],TA_22,D_D[EP],-1, D_D[LOC],$A63),0)</f>
        <v>11244</v>
      </c>
      <c r="J63" s="63">
        <f t="shared" si="5"/>
        <v>0.65842946653393453</v>
      </c>
      <c r="K63" s="65">
        <f>IFERROR(SUMIFS(D_D[INV],D_D[MT],2,D_D[CAT],TA_23,D_D[EP],-1, D_D[LOC],$A63),0)</f>
        <v>6380</v>
      </c>
      <c r="L63" s="66">
        <f>IFERROR(SUMIFS(D_D[BL],D_D[MT],2,D_D[CAT],TA_23,D_D[EP],-1, D_D[LOC],$A63),0)</f>
        <v>5163</v>
      </c>
      <c r="M63" s="63">
        <f t="shared" si="6"/>
        <v>0.8092476489028213</v>
      </c>
      <c r="N63" s="65">
        <f>IFERROR(SUMIFS(D_D[INV],D_D[MT],2,D_D[CAT],TA_24,D_D[EP],-1, D_D[LOC],$A63),0)</f>
        <v>3365</v>
      </c>
      <c r="O63" s="66">
        <f>IFERROR(SUMIFS(D_D[BL],D_D[MT],2,D_D[CAT],TA_24,D_D[EP],-1, D_D[LOC],$A63),0)</f>
        <v>2123</v>
      </c>
      <c r="P63" s="63">
        <f t="shared" si="7"/>
        <v>0.63090638930163445</v>
      </c>
      <c r="Q63" s="67">
        <f>IFERROR(SUMIFS(D_D[INV],D_D[MT],2,D_D[CAT],TA_25,D_D[EP],-1, D_D[LOC],$A63),0)</f>
        <v>0</v>
      </c>
      <c r="R63" s="67">
        <f>IFERROR(SUMIFS(D_D[INV],D_D[MT],2,D_D[CAT],TA_26,D_D[EP],-1, D_D[LOC],$A63),0)</f>
        <v>59</v>
      </c>
      <c r="S63" s="44">
        <f>IFERROR(SUMIFS(D_D[INV],D_D[MT],7,D_D[CAT],2,D_D[EP],TA_20, D_D[LOC],$A63),0)</f>
        <v>17247</v>
      </c>
      <c r="T63" s="248"/>
    </row>
    <row r="64" spans="1:20" x14ac:dyDescent="0.2">
      <c r="A64" s="9">
        <v>319</v>
      </c>
      <c r="B64" s="110" t="s">
        <v>33</v>
      </c>
      <c r="C64" s="59">
        <f>IFERROR(SUMIFS(D_D[INV],D_D[MT],1,D_D[CAT],TA_20,D_D[EP],-1, D_D[LOC],$A64),0)</f>
        <v>5819</v>
      </c>
      <c r="D64" s="60">
        <f>IFERROR(SUMIFS(D_D[ADP],D_D[MT],1,D_D[CAT],D$1,D_D[EP],-1, D_D[LOC],$A64),0)</f>
        <v>220.71</v>
      </c>
      <c r="E64" s="61">
        <f>IFERROR(SUMIFS(D_D[INV],D_D[MT],2,D_D[CAT],TA_21,D_D[EP],-1, D_D[LOC],$A64),0)</f>
        <v>9292</v>
      </c>
      <c r="F64" s="62">
        <f>IFERROR(SUMIFS(D_D[BL],D_D[MT],2,D_D[CAT],TA_21,D_D[EP],-1, D_D[LOC],$A64),0)</f>
        <v>2727</v>
      </c>
      <c r="G64" s="63">
        <f t="shared" si="4"/>
        <v>0.29347826086956524</v>
      </c>
      <c r="H64" s="64">
        <f>IFERROR(SUMIFS(D_D[INV],D_D[MT],2,D_D[CAT],TA_22,D_D[EP],-1, D_D[LOC],$A64),0)</f>
        <v>10771</v>
      </c>
      <c r="I64" s="62">
        <f>IFERROR(SUMIFS(D_D[BL],D_D[MT],2,D_D[CAT],TA_22,D_D[EP],-1, D_D[LOC],$A64),0)</f>
        <v>6044</v>
      </c>
      <c r="J64" s="63">
        <f t="shared" si="5"/>
        <v>0.56113638473679328</v>
      </c>
      <c r="K64" s="65">
        <f>IFERROR(SUMIFS(D_D[INV],D_D[MT],2,D_D[CAT],TA_23,D_D[EP],-1, D_D[LOC],$A64),0)</f>
        <v>3166</v>
      </c>
      <c r="L64" s="66">
        <f>IFERROR(SUMIFS(D_D[BL],D_D[MT],2,D_D[CAT],TA_23,D_D[EP],-1, D_D[LOC],$A64),0)</f>
        <v>2643</v>
      </c>
      <c r="M64" s="63">
        <f t="shared" si="6"/>
        <v>0.83480732785849654</v>
      </c>
      <c r="N64" s="65">
        <f>IFERROR(SUMIFS(D_D[INV],D_D[MT],2,D_D[CAT],TA_24,D_D[EP],-1, D_D[LOC],$A64),0)</f>
        <v>1850</v>
      </c>
      <c r="O64" s="66">
        <f>IFERROR(SUMIFS(D_D[BL],D_D[MT],2,D_D[CAT],TA_24,D_D[EP],-1, D_D[LOC],$A64),0)</f>
        <v>1436</v>
      </c>
      <c r="P64" s="63">
        <f t="shared" si="7"/>
        <v>0.77621621621621617</v>
      </c>
      <c r="Q64" s="67">
        <f>IFERROR(SUMIFS(D_D[INV],D_D[MT],2,D_D[CAT],TA_25,D_D[EP],-1, D_D[LOC],$A64),0)</f>
        <v>0</v>
      </c>
      <c r="R64" s="67">
        <f>IFERROR(SUMIFS(D_D[INV],D_D[MT],2,D_D[CAT],TA_26,D_D[EP],-1, D_D[LOC],$A64),0)</f>
        <v>77</v>
      </c>
      <c r="S64" s="44">
        <f>IFERROR(SUMIFS(D_D[INV],D_D[MT],7,D_D[CAT],2,D_D[EP],TA_20, D_D[LOC],$A64),0)</f>
        <v>12969</v>
      </c>
      <c r="T64" s="248"/>
    </row>
    <row r="65" spans="1:20" x14ac:dyDescent="0.2">
      <c r="A65" s="9">
        <v>327</v>
      </c>
      <c r="B65" s="110" t="s">
        <v>47</v>
      </c>
      <c r="C65" s="59">
        <f>IFERROR(SUMIFS(D_D[INV],D_D[MT],1,D_D[CAT],TA_20,D_D[EP],-1, D_D[LOC],$A65),0)</f>
        <v>5555</v>
      </c>
      <c r="D65" s="60">
        <f>IFERROR(SUMIFS(D_D[ADP],D_D[MT],1,D_D[CAT],D$1,D_D[EP],-1, D_D[LOC],$A65),0)</f>
        <v>461.28</v>
      </c>
      <c r="E65" s="61">
        <f>IFERROR(SUMIFS(D_D[INV],D_D[MT],2,D_D[CAT],TA_21,D_D[EP],-1, D_D[LOC],$A65),0)</f>
        <v>4805</v>
      </c>
      <c r="F65" s="62">
        <f>IFERROR(SUMIFS(D_D[BL],D_D[MT],2,D_D[CAT],TA_21,D_D[EP],-1, D_D[LOC],$A65),0)</f>
        <v>1382</v>
      </c>
      <c r="G65" s="63">
        <f t="shared" si="4"/>
        <v>0.28761706555671174</v>
      </c>
      <c r="H65" s="64">
        <f>IFERROR(SUMIFS(D_D[INV],D_D[MT],2,D_D[CAT],TA_22,D_D[EP],-1, D_D[LOC],$A65),0)</f>
        <v>9298</v>
      </c>
      <c r="I65" s="62">
        <f>IFERROR(SUMIFS(D_D[BL],D_D[MT],2,D_D[CAT],TA_22,D_D[EP],-1, D_D[LOC],$A65),0)</f>
        <v>6162</v>
      </c>
      <c r="J65" s="63">
        <f t="shared" si="5"/>
        <v>0.66272316627231664</v>
      </c>
      <c r="K65" s="65">
        <f>IFERROR(SUMIFS(D_D[INV],D_D[MT],2,D_D[CAT],TA_23,D_D[EP],-1, D_D[LOC],$A65),0)</f>
        <v>4463</v>
      </c>
      <c r="L65" s="66">
        <f>IFERROR(SUMIFS(D_D[BL],D_D[MT],2,D_D[CAT],TA_23,D_D[EP],-1, D_D[LOC],$A65),0)</f>
        <v>4015</v>
      </c>
      <c r="M65" s="63">
        <f t="shared" si="6"/>
        <v>0.8996190902980058</v>
      </c>
      <c r="N65" s="65">
        <f>IFERROR(SUMIFS(D_D[INV],D_D[MT],2,D_D[CAT],TA_24,D_D[EP],-1, D_D[LOC],$A65),0)</f>
        <v>2152</v>
      </c>
      <c r="O65" s="66">
        <f>IFERROR(SUMIFS(D_D[BL],D_D[MT],2,D_D[CAT],TA_24,D_D[EP],-1, D_D[LOC],$A65),0)</f>
        <v>1805</v>
      </c>
      <c r="P65" s="63">
        <f t="shared" si="7"/>
        <v>0.83875464684014867</v>
      </c>
      <c r="Q65" s="67">
        <f>IFERROR(SUMIFS(D_D[INV],D_D[MT],2,D_D[CAT],TA_25,D_D[EP],-1, D_D[LOC],$A65),0)</f>
        <v>126</v>
      </c>
      <c r="R65" s="67">
        <f>IFERROR(SUMIFS(D_D[INV],D_D[MT],2,D_D[CAT],TA_26,D_D[EP],-1, D_D[LOC],$A65),0)</f>
        <v>362</v>
      </c>
      <c r="S65" s="44">
        <f>IFERROR(SUMIFS(D_D[INV],D_D[MT],7,D_D[CAT],2,D_D[EP],TA_20, D_D[LOC],$A65),0)</f>
        <v>4439</v>
      </c>
      <c r="T65" s="248"/>
    </row>
    <row r="66" spans="1:20" x14ac:dyDescent="0.2">
      <c r="A66" s="9">
        <v>322</v>
      </c>
      <c r="B66" s="110" t="s">
        <v>51</v>
      </c>
      <c r="C66" s="59">
        <f>IFERROR(SUMIFS(D_D[INV],D_D[MT],1,D_D[CAT],TA_20,D_D[EP],-1, D_D[LOC],$A66),0)</f>
        <v>8750</v>
      </c>
      <c r="D66" s="60">
        <f>IFERROR(SUMIFS(D_D[ADP],D_D[MT],1,D_D[CAT],D$1,D_D[EP],-1, D_D[LOC],$A66),0)</f>
        <v>355.4</v>
      </c>
      <c r="E66" s="61">
        <f>IFERROR(SUMIFS(D_D[INV],D_D[MT],2,D_D[CAT],TA_21,D_D[EP],-1, D_D[LOC],$A66),0)</f>
        <v>7596</v>
      </c>
      <c r="F66" s="62">
        <f>IFERROR(SUMIFS(D_D[BL],D_D[MT],2,D_D[CAT],TA_21,D_D[EP],-1, D_D[LOC],$A66),0)</f>
        <v>2159</v>
      </c>
      <c r="G66" s="63">
        <f t="shared" si="4"/>
        <v>0.2842285413375461</v>
      </c>
      <c r="H66" s="64">
        <f>IFERROR(SUMIFS(D_D[INV],D_D[MT],2,D_D[CAT],TA_22,D_D[EP],-1, D_D[LOC],$A66),0)</f>
        <v>10965</v>
      </c>
      <c r="I66" s="62">
        <f>IFERROR(SUMIFS(D_D[BL],D_D[MT],2,D_D[CAT],TA_22,D_D[EP],-1, D_D[LOC],$A66),0)</f>
        <v>7856</v>
      </c>
      <c r="J66" s="63">
        <f t="shared" si="5"/>
        <v>0.71646146830825352</v>
      </c>
      <c r="K66" s="65">
        <f>IFERROR(SUMIFS(D_D[INV],D_D[MT],2,D_D[CAT],TA_23,D_D[EP],-1, D_D[LOC],$A66),0)</f>
        <v>3303</v>
      </c>
      <c r="L66" s="66">
        <f>IFERROR(SUMIFS(D_D[BL],D_D[MT],2,D_D[CAT],TA_23,D_D[EP],-1, D_D[LOC],$A66),0)</f>
        <v>2773</v>
      </c>
      <c r="M66" s="63">
        <f t="shared" si="6"/>
        <v>0.83953981229185592</v>
      </c>
      <c r="N66" s="65">
        <f>IFERROR(SUMIFS(D_D[INV],D_D[MT],2,D_D[CAT],TA_24,D_D[EP],-1, D_D[LOC],$A66),0)</f>
        <v>2413</v>
      </c>
      <c r="O66" s="66">
        <f>IFERROR(SUMIFS(D_D[BL],D_D[MT],2,D_D[CAT],TA_24,D_D[EP],-1, D_D[LOC],$A66),0)</f>
        <v>1597</v>
      </c>
      <c r="P66" s="63">
        <f t="shared" si="7"/>
        <v>0.66183174471612105</v>
      </c>
      <c r="Q66" s="67">
        <f>IFERROR(SUMIFS(D_D[INV],D_D[MT],2,D_D[CAT],TA_25,D_D[EP],-1, D_D[LOC],$A66),0)</f>
        <v>0</v>
      </c>
      <c r="R66" s="67">
        <f>IFERROR(SUMIFS(D_D[INV],D_D[MT],2,D_D[CAT],TA_26,D_D[EP],-1, D_D[LOC],$A66),0)</f>
        <v>444</v>
      </c>
      <c r="S66" s="44">
        <f>IFERROR(SUMIFS(D_D[INV],D_D[MT],7,D_D[CAT],2,D_D[EP],TA_20, D_D[LOC],$A66),0)</f>
        <v>8684</v>
      </c>
      <c r="T66" s="248"/>
    </row>
    <row r="67" spans="1:20" x14ac:dyDescent="0.2">
      <c r="A67" s="9">
        <v>320</v>
      </c>
      <c r="B67" s="110" t="s">
        <v>52</v>
      </c>
      <c r="C67" s="59">
        <f>IFERROR(SUMIFS(D_D[INV],D_D[MT],1,D_D[CAT],TA_20,D_D[EP],-1, D_D[LOC],$A67),0)</f>
        <v>4471</v>
      </c>
      <c r="D67" s="60">
        <f>IFERROR(SUMIFS(D_D[ADP],D_D[MT],1,D_D[CAT],D$1,D_D[EP],-1, D_D[LOC],$A67),0)</f>
        <v>294.52</v>
      </c>
      <c r="E67" s="61">
        <f>IFERROR(SUMIFS(D_D[INV],D_D[MT],2,D_D[CAT],TA_21,D_D[EP],-1, D_D[LOC],$A67),0)</f>
        <v>9967</v>
      </c>
      <c r="F67" s="62">
        <f>IFERROR(SUMIFS(D_D[BL],D_D[MT],2,D_D[CAT],TA_21,D_D[EP],-1, D_D[LOC],$A67),0)</f>
        <v>2316</v>
      </c>
      <c r="G67" s="63">
        <f t="shared" si="4"/>
        <v>0.23236681047456606</v>
      </c>
      <c r="H67" s="64">
        <f>IFERROR(SUMIFS(D_D[INV],D_D[MT],2,D_D[CAT],TA_22,D_D[EP],-1, D_D[LOC],$A67),0)</f>
        <v>8217</v>
      </c>
      <c r="I67" s="62">
        <f>IFERROR(SUMIFS(D_D[BL],D_D[MT],2,D_D[CAT],TA_22,D_D[EP],-1, D_D[LOC],$A67),0)</f>
        <v>4754</v>
      </c>
      <c r="J67" s="63">
        <f t="shared" si="5"/>
        <v>0.57855665084580743</v>
      </c>
      <c r="K67" s="65">
        <f>IFERROR(SUMIFS(D_D[INV],D_D[MT],2,D_D[CAT],TA_23,D_D[EP],-1, D_D[LOC],$A67),0)</f>
        <v>2404</v>
      </c>
      <c r="L67" s="66">
        <f>IFERROR(SUMIFS(D_D[BL],D_D[MT],2,D_D[CAT],TA_23,D_D[EP],-1, D_D[LOC],$A67),0)</f>
        <v>2074</v>
      </c>
      <c r="M67" s="63">
        <f t="shared" si="6"/>
        <v>0.86272878535773712</v>
      </c>
      <c r="N67" s="65">
        <f>IFERROR(SUMIFS(D_D[INV],D_D[MT],2,D_D[CAT],TA_24,D_D[EP],-1, D_D[LOC],$A67),0)</f>
        <v>1553</v>
      </c>
      <c r="O67" s="66">
        <f>IFERROR(SUMIFS(D_D[BL],D_D[MT],2,D_D[CAT],TA_24,D_D[EP],-1, D_D[LOC],$A67),0)</f>
        <v>1269</v>
      </c>
      <c r="P67" s="63">
        <f t="shared" si="7"/>
        <v>0.81712813908564075</v>
      </c>
      <c r="Q67" s="67">
        <f>IFERROR(SUMIFS(D_D[INV],D_D[MT],2,D_D[CAT],TA_25,D_D[EP],-1, D_D[LOC],$A67),0)</f>
        <v>0</v>
      </c>
      <c r="R67" s="67">
        <f>IFERROR(SUMIFS(D_D[INV],D_D[MT],2,D_D[CAT],TA_26,D_D[EP],-1, D_D[LOC],$A67),0)</f>
        <v>301</v>
      </c>
      <c r="S67" s="44">
        <f>IFERROR(SUMIFS(D_D[INV],D_D[MT],7,D_D[CAT],2,D_D[EP],TA_20, D_D[LOC],$A67),0)</f>
        <v>6771</v>
      </c>
      <c r="T67" s="248"/>
    </row>
    <row r="68" spans="1:20" x14ac:dyDescent="0.2">
      <c r="A68" s="9">
        <v>355</v>
      </c>
      <c r="B68" s="110" t="s">
        <v>66</v>
      </c>
      <c r="C68" s="59">
        <f>IFERROR(SUMIFS(D_D[INV],D_D[MT],1,D_D[CAT],TA_20,D_D[EP],-1, D_D[LOC],$A68),0)</f>
        <v>475</v>
      </c>
      <c r="D68" s="60">
        <f>IFERROR(SUMIFS(D_D[ADP],D_D[MT],1,D_D[CAT],D$1,D_D[EP],-1, D_D[LOC],$A68),0)</f>
        <v>185.67</v>
      </c>
      <c r="E68" s="61">
        <f>IFERROR(SUMIFS(D_D[INV],D_D[MT],2,D_D[CAT],TA_21,D_D[EP],-1, D_D[LOC],$A68),0)</f>
        <v>2883</v>
      </c>
      <c r="F68" s="62">
        <f>IFERROR(SUMIFS(D_D[BL],D_D[MT],2,D_D[CAT],TA_21,D_D[EP],-1, D_D[LOC],$A68),0)</f>
        <v>737</v>
      </c>
      <c r="G68" s="63">
        <f t="shared" si="4"/>
        <v>0.25563648976760317</v>
      </c>
      <c r="H68" s="64">
        <f>IFERROR(SUMIFS(D_D[INV],D_D[MT],2,D_D[CAT],TA_22,D_D[EP],-1, D_D[LOC],$A68),0)</f>
        <v>1308</v>
      </c>
      <c r="I68" s="62">
        <f>IFERROR(SUMIFS(D_D[BL],D_D[MT],2,D_D[CAT],TA_22,D_D[EP],-1, D_D[LOC],$A68),0)</f>
        <v>800</v>
      </c>
      <c r="J68" s="63">
        <f t="shared" si="5"/>
        <v>0.6116207951070336</v>
      </c>
      <c r="K68" s="65">
        <f>IFERROR(SUMIFS(D_D[INV],D_D[MT],2,D_D[CAT],TA_23,D_D[EP],-1, D_D[LOC],$A68),0)</f>
        <v>685</v>
      </c>
      <c r="L68" s="66">
        <f>IFERROR(SUMIFS(D_D[BL],D_D[MT],2,D_D[CAT],TA_23,D_D[EP],-1, D_D[LOC],$A68),0)</f>
        <v>627</v>
      </c>
      <c r="M68" s="63">
        <f t="shared" si="6"/>
        <v>0.91532846715328464</v>
      </c>
      <c r="N68" s="65">
        <f>IFERROR(SUMIFS(D_D[INV],D_D[MT],2,D_D[CAT],TA_24,D_D[EP],-1, D_D[LOC],$A68),0)</f>
        <v>858</v>
      </c>
      <c r="O68" s="66">
        <f>IFERROR(SUMIFS(D_D[BL],D_D[MT],2,D_D[CAT],TA_24,D_D[EP],-1, D_D[LOC],$A68),0)</f>
        <v>720</v>
      </c>
      <c r="P68" s="63">
        <f t="shared" si="7"/>
        <v>0.83916083916083917</v>
      </c>
      <c r="Q68" s="67">
        <f>IFERROR(SUMIFS(D_D[INV],D_D[MT],2,D_D[CAT],TA_25,D_D[EP],-1, D_D[LOC],$A68),0)</f>
        <v>0</v>
      </c>
      <c r="R68" s="67">
        <f>IFERROR(SUMIFS(D_D[INV],D_D[MT],2,D_D[CAT],TA_26,D_D[EP],-1, D_D[LOC],$A68),0)</f>
        <v>4</v>
      </c>
      <c r="S68" s="44">
        <f>IFERROR(SUMIFS(D_D[INV],D_D[MT],7,D_D[CAT],2,D_D[EP],TA_20, D_D[LOC],$A68),0)</f>
        <v>4058</v>
      </c>
      <c r="T68" s="248"/>
    </row>
    <row r="69" spans="1:20" x14ac:dyDescent="0.2">
      <c r="A69" s="9">
        <v>317</v>
      </c>
      <c r="B69" s="247" t="s">
        <v>71</v>
      </c>
      <c r="C69" s="68">
        <f>IFERROR(SUMIFS(D_D[INV],D_D[MT],1,D_D[CAT],TA_20,D_D[EP],-1, D_D[LOC],$A69),0)</f>
        <v>14163</v>
      </c>
      <c r="D69" s="69">
        <f>IFERROR(SUMIFS(D_D[ADP],D_D[MT],1,D_D[CAT],D$1,D_D[EP],-1, D_D[LOC],$A69),0)</f>
        <v>310.68</v>
      </c>
      <c r="E69" s="70">
        <f>IFERROR(SUMIFS(D_D[INV],D_D[MT],2,D_D[CAT],TA_21,D_D[EP],-1, D_D[LOC],$A69),0)</f>
        <v>23627</v>
      </c>
      <c r="F69" s="71">
        <f>IFERROR(SUMIFS(D_D[BL],D_D[MT],2,D_D[CAT],TA_21,D_D[EP],-1, D_D[LOC],$A69),0)</f>
        <v>5547</v>
      </c>
      <c r="G69" s="72">
        <f t="shared" si="4"/>
        <v>0.2347737757650146</v>
      </c>
      <c r="H69" s="73">
        <f>IFERROR(SUMIFS(D_D[INV],D_D[MT],2,D_D[CAT],TA_22,D_D[EP],-1, D_D[LOC],$A69),0)</f>
        <v>19246</v>
      </c>
      <c r="I69" s="71">
        <f>IFERROR(SUMIFS(D_D[BL],D_D[MT],2,D_D[CAT],TA_22,D_D[EP],-1, D_D[LOC],$A69),0)</f>
        <v>12078</v>
      </c>
      <c r="J69" s="72">
        <f t="shared" si="5"/>
        <v>0.6275589732931518</v>
      </c>
      <c r="K69" s="74">
        <f>IFERROR(SUMIFS(D_D[INV],D_D[MT],2,D_D[CAT],TA_23,D_D[EP],-1, D_D[LOC],$A69),0)</f>
        <v>5422</v>
      </c>
      <c r="L69" s="75">
        <f>IFERROR(SUMIFS(D_D[BL],D_D[MT],2,D_D[CAT],TA_23,D_D[EP],-1, D_D[LOC],$A69),0)</f>
        <v>4400</v>
      </c>
      <c r="M69" s="72">
        <f t="shared" si="6"/>
        <v>0.81150866838804869</v>
      </c>
      <c r="N69" s="74">
        <f>IFERROR(SUMIFS(D_D[INV],D_D[MT],2,D_D[CAT],TA_24,D_D[EP],-1, D_D[LOC],$A69),0)</f>
        <v>5188</v>
      </c>
      <c r="O69" s="75">
        <f>IFERROR(SUMIFS(D_D[BL],D_D[MT],2,D_D[CAT],TA_24,D_D[EP],-1, D_D[LOC],$A69),0)</f>
        <v>3546</v>
      </c>
      <c r="P69" s="72">
        <f t="shared" si="7"/>
        <v>0.68350038550501158</v>
      </c>
      <c r="Q69" s="76">
        <f>IFERROR(SUMIFS(D_D[INV],D_D[MT],2,D_D[CAT],TA_25,D_D[EP],-1, D_D[LOC],$A69),0)</f>
        <v>0</v>
      </c>
      <c r="R69" s="76">
        <f>IFERROR(SUMIFS(D_D[INV],D_D[MT],2,D_D[CAT],TA_26,D_D[EP],-1, D_D[LOC],$A69),0)</f>
        <v>301</v>
      </c>
      <c r="S69" s="44">
        <f>IFERROR(SUMIFS(D_D[INV],D_D[MT],7,D_D[CAT],2,D_D[EP],TA_20, D_D[LOC],$A69),0)</f>
        <v>29415</v>
      </c>
      <c r="T69" s="248"/>
    </row>
    <row r="70" spans="1:20" x14ac:dyDescent="0.2">
      <c r="A70" s="9">
        <v>35</v>
      </c>
      <c r="B70" s="246" t="s">
        <v>6</v>
      </c>
      <c r="C70" s="52">
        <f>IFERROR(SUMIFS(D_D[INV],D_D[MT],1,D_D[CAT],TA_20,D_D[EP],-1, D_D[LOC],$A70),0)</f>
        <v>68</v>
      </c>
      <c r="D70" s="41">
        <f>IFERROR(SUMIFS(D_D[ADP],D_D[MT],1,D_D[CAT],D$1,D_D[EP],-1, D_D[LOC],$A70),0)</f>
        <v>9983.84</v>
      </c>
      <c r="E70" s="53">
        <f>IFERROR(SUMIFS(D_D[INV],D_D[MT],2,D_D[CAT],TA_21,D_D[EP],-1, D_D[LOC],$A70),0)</f>
        <v>45</v>
      </c>
      <c r="F70" s="58">
        <f>IFERROR(SUMIFS(D_D[BL],D_D[MT],2,D_D[CAT],TA_21,D_D[EP],-1, D_D[LOC],$A70),0)</f>
        <v>26</v>
      </c>
      <c r="G70" s="54">
        <f t="shared" si="4"/>
        <v>0.57777777777777772</v>
      </c>
      <c r="H70" s="58">
        <f>IFERROR(SUMIFS(D_D[INV],D_D[MT],2,D_D[CAT],TA_22,D_D[EP],-1, D_D[LOC],$A70),0)</f>
        <v>276</v>
      </c>
      <c r="I70" s="58">
        <f>IFERROR(SUMIFS(D_D[BL],D_D[MT],2,D_D[CAT],TA_22,D_D[EP],-1, D_D[LOC],$A70),0)</f>
        <v>128</v>
      </c>
      <c r="J70" s="54">
        <f t="shared" si="5"/>
        <v>0.46376811594202899</v>
      </c>
      <c r="K70" s="52">
        <f>IFERROR(SUMIFS(D_D[INV],D_D[MT],2,D_D[CAT],TA_23,D_D[EP],-1, D_D[LOC],$A70),0)</f>
        <v>153</v>
      </c>
      <c r="L70" s="52">
        <f>IFERROR(SUMIFS(D_D[BL],D_D[MT],2,D_D[CAT],TA_23,D_D[EP],-1, D_D[LOC],$A70),0)</f>
        <v>123</v>
      </c>
      <c r="M70" s="54">
        <f t="shared" si="6"/>
        <v>0.80392156862745101</v>
      </c>
      <c r="N70" s="52">
        <f>IFERROR(SUMIFS(D_D[INV],D_D[MT],2,D_D[CAT],TA_24,D_D[EP],-1, D_D[LOC],$A70),0)</f>
        <v>63109</v>
      </c>
      <c r="O70" s="52">
        <f>IFERROR(SUMIFS(D_D[BL],D_D[MT],2,D_D[CAT],TA_24,D_D[EP],-1, D_D[LOC],$A70),0)</f>
        <v>41983</v>
      </c>
      <c r="P70" s="54">
        <f t="shared" si="7"/>
        <v>0.66524584449127699</v>
      </c>
      <c r="Q70" s="52">
        <f>IFERROR(SUMIFS(D_D[INV],D_D[MT],2,D_D[CAT],TA_25,D_D[EP],-1, D_D[LOC],$A70),0)</f>
        <v>0</v>
      </c>
      <c r="R70" s="55">
        <f>IFERROR(SUMIFS(D_D[INV],D_D[MT],2,D_D[CAT],TA_26,D_D[EP],-1, D_D[LOC],$A70),0)</f>
        <v>0</v>
      </c>
      <c r="S70" s="55">
        <f>IFERROR(SUMIFS(D_D[INV],D_D[MT],7,D_D[CAT],2,D_D[EP],TA_20, D_D[LOC],$A70),0)</f>
        <v>9662</v>
      </c>
      <c r="T70" s="248"/>
    </row>
    <row r="71" spans="1:20" x14ac:dyDescent="0.2">
      <c r="A71" s="6"/>
      <c r="B71" s="248"/>
      <c r="C71" s="9"/>
      <c r="D71" s="9"/>
      <c r="E71" s="9"/>
      <c r="F71" s="9"/>
      <c r="G71" s="9"/>
      <c r="H71" s="9"/>
      <c r="I71" s="9"/>
      <c r="J71" s="9"/>
      <c r="K71" s="9"/>
      <c r="L71" s="9"/>
      <c r="M71" s="9"/>
      <c r="N71" s="9"/>
      <c r="O71" s="9"/>
      <c r="P71" s="9"/>
      <c r="Q71" s="9"/>
      <c r="R71" s="9"/>
      <c r="S71" s="9"/>
      <c r="T71" s="248"/>
    </row>
    <row r="72" spans="1:20" ht="18" x14ac:dyDescent="0.25">
      <c r="A72" s="4"/>
      <c r="B72" s="7"/>
      <c r="C72" s="375" t="s">
        <v>444</v>
      </c>
      <c r="D72" s="376"/>
      <c r="E72" s="376"/>
      <c r="F72" s="376"/>
      <c r="G72" s="376"/>
      <c r="H72" s="376"/>
      <c r="I72" s="376"/>
      <c r="J72" s="376"/>
      <c r="K72" s="376"/>
      <c r="L72" s="376"/>
      <c r="M72" s="376"/>
      <c r="N72" s="376"/>
      <c r="O72" s="376"/>
      <c r="P72" s="376"/>
      <c r="Q72" s="376"/>
      <c r="R72" s="376"/>
      <c r="S72" s="377"/>
      <c r="T72" s="248"/>
    </row>
    <row r="73" spans="1:20" ht="20.100000000000001" customHeight="1" x14ac:dyDescent="0.2">
      <c r="A73" s="4"/>
      <c r="B73" s="249"/>
      <c r="C73" s="378" t="s">
        <v>187</v>
      </c>
      <c r="D73" s="379"/>
      <c r="E73" s="380" t="s">
        <v>438</v>
      </c>
      <c r="F73" s="381"/>
      <c r="G73" s="382"/>
      <c r="H73" s="380" t="s">
        <v>5</v>
      </c>
      <c r="I73" s="381"/>
      <c r="J73" s="382"/>
      <c r="K73" s="380" t="s">
        <v>439</v>
      </c>
      <c r="L73" s="381"/>
      <c r="M73" s="382"/>
      <c r="N73" s="380" t="s">
        <v>6</v>
      </c>
      <c r="O73" s="381"/>
      <c r="P73" s="382"/>
      <c r="Q73" s="148" t="s">
        <v>7</v>
      </c>
      <c r="R73" s="111" t="s">
        <v>8</v>
      </c>
      <c r="S73" s="111" t="s">
        <v>9</v>
      </c>
      <c r="T73" s="248"/>
    </row>
    <row r="74" spans="1:20" ht="38.25" x14ac:dyDescent="0.2">
      <c r="A74" s="22"/>
      <c r="B74" s="250"/>
      <c r="C74" s="251" t="s">
        <v>10</v>
      </c>
      <c r="D74" s="252" t="s">
        <v>113</v>
      </c>
      <c r="E74" s="253" t="s">
        <v>10</v>
      </c>
      <c r="F74" s="254" t="s">
        <v>1</v>
      </c>
      <c r="G74" s="255" t="s">
        <v>2</v>
      </c>
      <c r="H74" s="253" t="s">
        <v>10</v>
      </c>
      <c r="I74" s="254" t="s">
        <v>1</v>
      </c>
      <c r="J74" s="255" t="s">
        <v>2</v>
      </c>
      <c r="K74" s="253" t="s">
        <v>10</v>
      </c>
      <c r="L74" s="254" t="s">
        <v>1</v>
      </c>
      <c r="M74" s="255" t="s">
        <v>2</v>
      </c>
      <c r="N74" s="253" t="s">
        <v>10</v>
      </c>
      <c r="O74" s="254" t="s">
        <v>1</v>
      </c>
      <c r="P74" s="255" t="s">
        <v>2</v>
      </c>
      <c r="Q74" s="256" t="s">
        <v>10</v>
      </c>
      <c r="R74" s="256" t="s">
        <v>10</v>
      </c>
      <c r="S74" s="183" t="s">
        <v>372</v>
      </c>
      <c r="T74" s="248"/>
    </row>
    <row r="75" spans="1:20" x14ac:dyDescent="0.2">
      <c r="A75" s="23">
        <v>100</v>
      </c>
      <c r="B75" s="246" t="s">
        <v>369</v>
      </c>
      <c r="C75" s="58">
        <f>IFERROR(SUMIFS(D_D[INV],D_D[MT],1,D_D[CAT],TA_30,D_D[EP],-1, D_D[LOC],$A75),0)</f>
        <v>22973</v>
      </c>
      <c r="D75" s="34">
        <f>IFERROR(SUMIFS(D_D[ADP],D_D[MT],1,D_D[CAT],TA_30,D_D[EP],-1, D_D[LOC],$A75),0)</f>
        <v>73.45</v>
      </c>
      <c r="E75" s="58">
        <f>IFERROR(SUMIFS(D_D[INV],D_D[MT],2,D_D[CAT],TA_31,D_D[EP],-1, D_D[LOC],$A75),0)</f>
        <v>22827</v>
      </c>
      <c r="F75" s="58">
        <f>IFERROR(SUMIFS(D_D[BL],D_D[MT],2,D_D[CAT],TA_31,D_D[EP],-1, D_D[LOC],$A75),0)</f>
        <v>2798</v>
      </c>
      <c r="G75" s="54">
        <f t="shared" ref="G75" si="8">IFERROR(F75/E75,"0%")</f>
        <v>0.12257414465326148</v>
      </c>
      <c r="H75" s="58">
        <f>IFERROR(SUMIFS(D_D[INV],D_D[MT],2,D_D[CAT],TA_32,D_D[EP],-1, D_D[LOC],$A75),0)</f>
        <v>32701</v>
      </c>
      <c r="I75" s="58">
        <f>IFERROR(SUMIFS(D_D[BL],D_D[MT],2,D_D[CAT],TA_32,D_D[EP],-1, D_D[LOC],$A75),0)</f>
        <v>2688</v>
      </c>
      <c r="J75" s="54">
        <f t="shared" ref="J75" si="9">IFERROR(I75/H75,"0%")</f>
        <v>8.2199321121678243E-2</v>
      </c>
      <c r="K75" s="58">
        <f>IFERROR(SUMIFS(D_D[INV],D_D[MT],2,D_D[CAT],TA_33,D_D[EP],-1, D_D[LOC],$A75),0)</f>
        <v>168</v>
      </c>
      <c r="L75" s="58">
        <f>IFERROR(SUMIFS(D_D[BL],D_D[MT],2,D_D[CAT],TA_33,D_D[EP],-1, D_D[LOC],$A75),0)</f>
        <v>64</v>
      </c>
      <c r="M75" s="54">
        <f t="shared" ref="M75" si="10">IFERROR(L75/K75,"0%")</f>
        <v>0.38095238095238093</v>
      </c>
      <c r="N75" s="58">
        <f>IFERROR(SUMIFS(D_D[INV],D_D[MT],2,D_D[CAT],TA_34,D_D[EP],-1, D_D[LOC],$A75),0)</f>
        <v>1386</v>
      </c>
      <c r="O75" s="58">
        <f>IFERROR(SUMIFS(D_D[BL],D_D[MT],2,D_D[CAT],TA_34,D_D[EP],-1, D_D[LOC],$A75),0)</f>
        <v>519</v>
      </c>
      <c r="P75" s="54">
        <f t="shared" ref="P75" si="11">IFERROR(O75/N75,"0%")</f>
        <v>0.37445887445887444</v>
      </c>
      <c r="Q75" s="58">
        <f>IFERROR(SUMIFS(D_D[INV],D_D[MT],2,D_D[CAT],TA_35,D_D[EP],-1, D_D[LOC],$A75),0)</f>
        <v>8400</v>
      </c>
      <c r="R75" s="79">
        <f>IFERROR(SUMIFS(D_D[INV],D_D[MT],2,D_D[CAT],TA_36,D_D[EP],-1, D_D[LOC],$A75),0)</f>
        <v>6389</v>
      </c>
      <c r="S75" s="79">
        <f>IFERROR(SUMIFS(D_D[INV],D_D[MT],7,D_D[CAT],2,D_D[EP],TA_30, D_D[LOC],$A75),0)</f>
        <v>3530</v>
      </c>
      <c r="T75" s="248"/>
    </row>
    <row r="76" spans="1:20" x14ac:dyDescent="0.2">
      <c r="A76" s="24" t="s">
        <v>91</v>
      </c>
      <c r="B76" s="257" t="s">
        <v>183</v>
      </c>
      <c r="C76" s="77">
        <f>IFERROR(SUMIFS(D_D[INV],D_D[MT],1,D_D[CAT],TA_30,D_D[EP],-1, D_D[LOC],$A76),0)</f>
        <v>9534</v>
      </c>
      <c r="D76" s="60">
        <f>IFERROR(SUMIFS(D_D[ADP],D_D[MT],1,D_D[CAT],TA_30,D_D[EP],-1, D_D[LOC],$A76),0)</f>
        <v>56.94</v>
      </c>
      <c r="E76" s="77">
        <f>IFERROR(SUMIFS(D_D[INV],D_D[MT],2,D_D[CAT],TA_31,D_D[EP],-1, D_D[LOC],$A76),0)</f>
        <v>8613</v>
      </c>
      <c r="F76" s="77">
        <f>IFERROR(SUMIFS(D_D[BL],D_D[MT],2,D_D[CAT],TA_31,D_D[EP],-1, D_D[LOC],$A76),0)</f>
        <v>569</v>
      </c>
      <c r="G76" s="63">
        <f t="shared" ref="G76:G79" si="12">IFERROR(F76/E76,"0%")</f>
        <v>6.6062928131893656E-2</v>
      </c>
      <c r="H76" s="77">
        <f>IFERROR(SUMIFS(D_D[INV],D_D[MT],2,D_D[CAT],TA_32,D_D[EP],-1, D_D[LOC],$A76),0)</f>
        <v>13262</v>
      </c>
      <c r="I76" s="77">
        <f>IFERROR(SUMIFS(D_D[BL],D_D[MT],2,D_D[CAT],TA_32,D_D[EP],-1, D_D[LOC],$A76),0)</f>
        <v>713</v>
      </c>
      <c r="J76" s="63">
        <f t="shared" ref="J76:J79" si="13">IFERROR(I76/H76,"0%")</f>
        <v>5.3762630070879204E-2</v>
      </c>
      <c r="K76" s="77">
        <f>IFERROR(SUMIFS(D_D[INV],D_D[MT],2,D_D[CAT],TA_33,D_D[EP],-1, D_D[LOC],$A76),0)</f>
        <v>24</v>
      </c>
      <c r="L76" s="77">
        <f>IFERROR(SUMIFS(D_D[BL],D_D[MT],2,D_D[CAT],TA_33,D_D[EP],-1, D_D[LOC],$A76),0)</f>
        <v>9</v>
      </c>
      <c r="M76" s="63">
        <f t="shared" ref="M76:M79" si="14">IFERROR(L76/K76,"0%")</f>
        <v>0.375</v>
      </c>
      <c r="N76" s="77">
        <f>IFERROR(SUMIFS(D_D[INV],D_D[MT],2,D_D[CAT],TA_34,D_D[EP],-1, D_D[LOC],$A76),0)</f>
        <v>258</v>
      </c>
      <c r="O76" s="77">
        <f>IFERROR(SUMIFS(D_D[BL],D_D[MT],2,D_D[CAT],TA_34,D_D[EP],-1, D_D[LOC],$A76),0)</f>
        <v>75</v>
      </c>
      <c r="P76" s="63">
        <f t="shared" ref="P76:P79" si="15">IFERROR(O76/N76,"0%")</f>
        <v>0.29069767441860467</v>
      </c>
      <c r="Q76" s="77">
        <f>IFERROR(SUMIFS(D_D[INV],D_D[MT],2,D_D[CAT],TA_35,D_D[EP],-1, D_D[LOC],$A76),0)</f>
        <v>1275</v>
      </c>
      <c r="R76" s="77">
        <f>IFERROR(SUMIFS(D_D[INV],D_D[MT],2,D_D[CAT],TA_36,D_D[EP],-1, D_D[LOC],$A76),0)</f>
        <v>1988</v>
      </c>
      <c r="S76" s="78">
        <f>IFERROR(SUMIFS(D_D[INV],D_D[MT],7,D_D[CAT],2,D_D[EP],TA_30, D_D[LOC],$A76),0)</f>
        <v>1042</v>
      </c>
      <c r="T76" s="248"/>
    </row>
    <row r="77" spans="1:20" x14ac:dyDescent="0.2">
      <c r="A77" s="24" t="s">
        <v>136</v>
      </c>
      <c r="B77" s="257" t="s">
        <v>182</v>
      </c>
      <c r="C77" s="77">
        <f>IFERROR(SUMIFS(D_D[INV],D_D[MT],1,D_D[CAT],TA_30,D_D[EP],-1, D_D[LOC],$A77),0)</f>
        <v>4269</v>
      </c>
      <c r="D77" s="60">
        <f>IFERROR(SUMIFS(D_D[ADP],D_D[MT],1,D_D[CAT],TA_30,D_D[EP],-1, D_D[LOC],$A77),0)</f>
        <v>43.62</v>
      </c>
      <c r="E77" s="77">
        <f>IFERROR(SUMIFS(D_D[INV],D_D[MT],2,D_D[CAT],TA_31,D_D[EP],-1, D_D[LOC],$A77),0)</f>
        <v>7584</v>
      </c>
      <c r="F77" s="77">
        <f>IFERROR(SUMIFS(D_D[BL],D_D[MT],2,D_D[CAT],TA_31,D_D[EP],-1, D_D[LOC],$A77),0)</f>
        <v>1788</v>
      </c>
      <c r="G77" s="63">
        <f t="shared" si="12"/>
        <v>0.23575949367088608</v>
      </c>
      <c r="H77" s="77">
        <f>IFERROR(SUMIFS(D_D[INV],D_D[MT],2,D_D[CAT],TA_32,D_D[EP],-1, D_D[LOC],$A77),0)</f>
        <v>6806</v>
      </c>
      <c r="I77" s="77">
        <f>IFERROR(SUMIFS(D_D[BL],D_D[MT],2,D_D[CAT],TA_32,D_D[EP],-1, D_D[LOC],$A77),0)</f>
        <v>167</v>
      </c>
      <c r="J77" s="63">
        <f t="shared" si="13"/>
        <v>2.45371730825742E-2</v>
      </c>
      <c r="K77" s="77">
        <f>IFERROR(SUMIFS(D_D[INV],D_D[MT],2,D_D[CAT],TA_33,D_D[EP],-1, D_D[LOC],$A77),0)</f>
        <v>20</v>
      </c>
      <c r="L77" s="77">
        <f>IFERROR(SUMIFS(D_D[BL],D_D[MT],2,D_D[CAT],TA_33,D_D[EP],-1, D_D[LOC],$A77),0)</f>
        <v>2</v>
      </c>
      <c r="M77" s="63">
        <f t="shared" si="14"/>
        <v>0.1</v>
      </c>
      <c r="N77" s="77">
        <f>IFERROR(SUMIFS(D_D[INV],D_D[MT],2,D_D[CAT],TA_34,D_D[EP],-1, D_D[LOC],$A77),0)</f>
        <v>446</v>
      </c>
      <c r="O77" s="77">
        <f>IFERROR(SUMIFS(D_D[BL],D_D[MT],2,D_D[CAT],TA_34,D_D[EP],-1, D_D[LOC],$A77),0)</f>
        <v>142</v>
      </c>
      <c r="P77" s="63">
        <f t="shared" si="15"/>
        <v>0.31838565022421522</v>
      </c>
      <c r="Q77" s="77">
        <f>IFERROR(SUMIFS(D_D[INV],D_D[MT],2,D_D[CAT],TA_35,D_D[EP],-1, D_D[LOC],$A77),0)</f>
        <v>943</v>
      </c>
      <c r="R77" s="77">
        <f>IFERROR(SUMIFS(D_D[INV],D_D[MT],2,D_D[CAT],TA_36,D_D[EP],-1, D_D[LOC],$A77),0)</f>
        <v>1516</v>
      </c>
      <c r="S77" s="78">
        <f>IFERROR(SUMIFS(D_D[INV],D_D[MT],7,D_D[CAT],2,D_D[EP],TA_30, D_D[LOC],$A77),0)</f>
        <v>1861</v>
      </c>
      <c r="T77" s="248"/>
    </row>
    <row r="78" spans="1:20" x14ac:dyDescent="0.2">
      <c r="A78" s="24" t="s">
        <v>140</v>
      </c>
      <c r="B78" s="257" t="s">
        <v>184</v>
      </c>
      <c r="C78" s="77">
        <f>IFERROR(SUMIFS(D_D[INV],D_D[MT],1,D_D[CAT],TA_30,D_D[EP],-1, D_D[LOC],$A78),0)</f>
        <v>8245</v>
      </c>
      <c r="D78" s="60">
        <f>IFERROR(SUMIFS(D_D[ADP],D_D[MT],1,D_D[CAT],TA_30,D_D[EP],-1, D_D[LOC],$A78),0)</f>
        <v>67.3</v>
      </c>
      <c r="E78" s="77">
        <f>IFERROR(SUMIFS(D_D[INV],D_D[MT],2,D_D[CAT],TA_31,D_D[EP],-1, D_D[LOC],$A78),0)</f>
        <v>6343</v>
      </c>
      <c r="F78" s="77">
        <f>IFERROR(SUMIFS(D_D[BL],D_D[MT],2,D_D[CAT],TA_31,D_D[EP],-1, D_D[LOC],$A78),0)</f>
        <v>309</v>
      </c>
      <c r="G78" s="63">
        <f t="shared" si="12"/>
        <v>4.8715119028850701E-2</v>
      </c>
      <c r="H78" s="77">
        <f>IFERROR(SUMIFS(D_D[INV],D_D[MT],2,D_D[CAT],TA_32,D_D[EP],-1, D_D[LOC],$A78),0)</f>
        <v>11503</v>
      </c>
      <c r="I78" s="77">
        <f>IFERROR(SUMIFS(D_D[BL],D_D[MT],2,D_D[CAT],TA_32,D_D[EP],-1, D_D[LOC],$A78),0)</f>
        <v>987</v>
      </c>
      <c r="J78" s="63">
        <f t="shared" si="13"/>
        <v>8.5803703381726507E-2</v>
      </c>
      <c r="K78" s="77">
        <f>IFERROR(SUMIFS(D_D[INV],D_D[MT],2,D_D[CAT],TA_33,D_D[EP],-1, D_D[LOC],$A78),0)</f>
        <v>79</v>
      </c>
      <c r="L78" s="77">
        <f>IFERROR(SUMIFS(D_D[BL],D_D[MT],2,D_D[CAT],TA_33,D_D[EP],-1, D_D[LOC],$A78),0)</f>
        <v>19</v>
      </c>
      <c r="M78" s="63">
        <f t="shared" si="14"/>
        <v>0.24050632911392406</v>
      </c>
      <c r="N78" s="77">
        <f>IFERROR(SUMIFS(D_D[INV],D_D[MT],2,D_D[CAT],TA_34,D_D[EP],-1, D_D[LOC],$A78),0)</f>
        <v>469</v>
      </c>
      <c r="O78" s="77">
        <f>IFERROR(SUMIFS(D_D[BL],D_D[MT],2,D_D[CAT],TA_34,D_D[EP],-1, D_D[LOC],$A78),0)</f>
        <v>162</v>
      </c>
      <c r="P78" s="63">
        <f t="shared" si="15"/>
        <v>0.34541577825159914</v>
      </c>
      <c r="Q78" s="77">
        <f>IFERROR(SUMIFS(D_D[INV],D_D[MT],2,D_D[CAT],TA_35,D_D[EP],-1, D_D[LOC],$A78),0)</f>
        <v>6176</v>
      </c>
      <c r="R78" s="77">
        <f>IFERROR(SUMIFS(D_D[INV],D_D[MT],2,D_D[CAT],TA_36,D_D[EP],-1, D_D[LOC],$A78),0)</f>
        <v>2885</v>
      </c>
      <c r="S78" s="78">
        <f>IFERROR(SUMIFS(D_D[INV],D_D[MT],7,D_D[CAT],2,D_D[EP],TA_30, D_D[LOC],$A78),0)</f>
        <v>623</v>
      </c>
      <c r="T78" s="248"/>
    </row>
    <row r="79" spans="1:20" x14ac:dyDescent="0.2">
      <c r="A79" s="23">
        <v>-1</v>
      </c>
      <c r="B79" s="246" t="s">
        <v>186</v>
      </c>
      <c r="C79" s="58">
        <f>IFERROR(SUMIFS(D_D[INV],D_D[MT],1,D_D[CAT],TA_30,D_D[EP],-1, D_D[LOC],$A79),0)</f>
        <v>925</v>
      </c>
      <c r="D79" s="34">
        <f>IFERROR(SUMIFS(D_D[ADP],D_D[MT],1,D_D[CAT],TA_30,D_D[EP],-1, D_D[LOC],$A79),0)</f>
        <v>436.22</v>
      </c>
      <c r="E79" s="58">
        <f>IFERROR(SUMIFS(D_D[INV],D_D[MT],2,D_D[CAT],TA_31,D_D[EP],-1, D_D[LOC],$A79),0)</f>
        <v>287</v>
      </c>
      <c r="F79" s="58">
        <f>IFERROR(SUMIFS(D_D[BL],D_D[MT],2,D_D[CAT],TA_31,D_D[EP],-1, D_D[LOC],$A79),0)</f>
        <v>132</v>
      </c>
      <c r="G79" s="54">
        <f t="shared" si="12"/>
        <v>0.45993031358885017</v>
      </c>
      <c r="H79" s="58">
        <f>IFERROR(SUMIFS(D_D[INV],D_D[MT],2,D_D[CAT],TA_32,D_D[EP],-1, D_D[LOC],$A79),0)</f>
        <v>1130</v>
      </c>
      <c r="I79" s="58">
        <f>IFERROR(SUMIFS(D_D[BL],D_D[MT],2,D_D[CAT],TA_32,D_D[EP],-1, D_D[LOC],$A79),0)</f>
        <v>821</v>
      </c>
      <c r="J79" s="54">
        <f t="shared" si="13"/>
        <v>0.72654867256637168</v>
      </c>
      <c r="K79" s="58">
        <f>IFERROR(SUMIFS(D_D[INV],D_D[MT],2,D_D[CAT],TA_33,D_D[EP],-1, D_D[LOC],$A79),0)</f>
        <v>45</v>
      </c>
      <c r="L79" s="58">
        <f>IFERROR(SUMIFS(D_D[BL],D_D[MT],2,D_D[CAT],TA_33,D_D[EP],-1, D_D[LOC],$A79),0)</f>
        <v>34</v>
      </c>
      <c r="M79" s="54">
        <f t="shared" si="14"/>
        <v>0.75555555555555554</v>
      </c>
      <c r="N79" s="58">
        <f>IFERROR(SUMIFS(D_D[INV],D_D[MT],2,D_D[CAT],TA_34,D_D[EP],-1, D_D[LOC],$A79),0)</f>
        <v>213</v>
      </c>
      <c r="O79" s="58">
        <f>IFERROR(SUMIFS(D_D[BL],D_D[MT],2,D_D[CAT],TA_34,D_D[EP],-1, D_D[LOC],$A79),0)</f>
        <v>140</v>
      </c>
      <c r="P79" s="54">
        <f t="shared" si="15"/>
        <v>0.65727699530516437</v>
      </c>
      <c r="Q79" s="58">
        <f>IFERROR(SUMIFS(D_D[INV],D_D[MT],2,D_D[CAT],TA_35,D_D[EP],-1, D_D[LOC],$A79),0)</f>
        <v>6</v>
      </c>
      <c r="R79" s="79">
        <f>IFERROR(SUMIFS(D_D[INV],D_D[MT],2,D_D[CAT],TA_36,D_D[EP],-1, D_D[LOC],$A79),0)</f>
        <v>0</v>
      </c>
      <c r="S79" s="79">
        <f>IFERROR(SUMIFS(D_D[INV],D_D[MT],7,D_D[CAT],2,D_D[EP],TA_30, D_D[LOC],$A79),0)</f>
        <v>4</v>
      </c>
      <c r="T79" s="248"/>
    </row>
    <row r="80" spans="1:20" x14ac:dyDescent="0.2">
      <c r="A80" s="6"/>
      <c r="B80" s="248"/>
      <c r="C80" s="248"/>
      <c r="D80" s="248"/>
      <c r="E80" s="248"/>
      <c r="F80" s="248"/>
      <c r="G80" s="248"/>
      <c r="H80" s="248"/>
      <c r="I80" s="248"/>
      <c r="J80" s="248"/>
      <c r="K80" s="248"/>
      <c r="L80" s="248"/>
      <c r="M80" s="248"/>
      <c r="N80" s="248"/>
      <c r="O80" s="248"/>
      <c r="P80" s="248"/>
      <c r="Q80" s="248"/>
      <c r="R80" s="248"/>
      <c r="S80" s="248"/>
      <c r="T80" s="248"/>
    </row>
  </sheetData>
  <sheetProtection autoFilter="0"/>
  <mergeCells count="15">
    <mergeCell ref="B2:B3"/>
    <mergeCell ref="C5:S5"/>
    <mergeCell ref="C72:S72"/>
    <mergeCell ref="C73:D73"/>
    <mergeCell ref="E73:G73"/>
    <mergeCell ref="H73:J73"/>
    <mergeCell ref="K73:M73"/>
    <mergeCell ref="N73:P73"/>
    <mergeCell ref="C3:D3"/>
    <mergeCell ref="E3:G3"/>
    <mergeCell ref="H3:J3"/>
    <mergeCell ref="K3:M3"/>
    <mergeCell ref="N3:P3"/>
    <mergeCell ref="C2:F2"/>
    <mergeCell ref="G2:J2"/>
  </mergeCells>
  <conditionalFormatting sqref="S63:S69">
    <cfRule type="expression" dxfId="359" priority="114" stopIfTrue="1">
      <formula>ISERROR(S63)</formula>
    </cfRule>
  </conditionalFormatting>
  <conditionalFormatting sqref="B6:C6 B7:B24 B72:B74 C7:G7 S8:S24 S36:S37 J6:J7 M6:M7 B26:S35 E6:G6 P6:S7">
    <cfRule type="expression" dxfId="358" priority="357" stopIfTrue="1">
      <formula>ISERROR(B6)</formula>
    </cfRule>
  </conditionalFormatting>
  <conditionalFormatting sqref="D6">
    <cfRule type="expression" dxfId="357" priority="356" stopIfTrue="1">
      <formula>ISERROR(D6)</formula>
    </cfRule>
  </conditionalFormatting>
  <conditionalFormatting sqref="D7:G24 Q7:R24">
    <cfRule type="expression" dxfId="356" priority="355" stopIfTrue="1">
      <formula>ISERROR(D7)</formula>
    </cfRule>
  </conditionalFormatting>
  <conditionalFormatting sqref="S4">
    <cfRule type="expression" dxfId="355" priority="350" stopIfTrue="1">
      <formula>ISERROR(S4)</formula>
    </cfRule>
  </conditionalFormatting>
  <conditionalFormatting sqref="M38">
    <cfRule type="expression" dxfId="354" priority="268" stopIfTrue="1">
      <formula>ISERROR(M38)</formula>
    </cfRule>
  </conditionalFormatting>
  <conditionalFormatting sqref="S49">
    <cfRule type="expression" dxfId="353" priority="346" stopIfTrue="1">
      <formula>ISERROR(S49)</formula>
    </cfRule>
  </conditionalFormatting>
  <conditionalFormatting sqref="E4">
    <cfRule type="expression" dxfId="352" priority="354" stopIfTrue="1">
      <formula>ISERROR(E4)</formula>
    </cfRule>
  </conditionalFormatting>
  <conditionalFormatting sqref="C4">
    <cfRule type="expression" dxfId="351" priority="353" stopIfTrue="1">
      <formula>ISERROR(C4)</formula>
    </cfRule>
  </conditionalFormatting>
  <conditionalFormatting sqref="N25">
    <cfRule type="expression" dxfId="350" priority="296" stopIfTrue="1">
      <formula>ISERROR(N25)</formula>
    </cfRule>
  </conditionalFormatting>
  <conditionalFormatting sqref="K7">
    <cfRule type="expression" dxfId="349" priority="326" stopIfTrue="1">
      <formula>ISERROR(K7)</formula>
    </cfRule>
  </conditionalFormatting>
  <conditionalFormatting sqref="S25">
    <cfRule type="expression" dxfId="348" priority="348" stopIfTrue="1">
      <formula>ISERROR(S25)</formula>
    </cfRule>
  </conditionalFormatting>
  <conditionalFormatting sqref="Q4">
    <cfRule type="expression" dxfId="347" priority="352" stopIfTrue="1">
      <formula>ISERROR(Q4)</formula>
    </cfRule>
  </conditionalFormatting>
  <conditionalFormatting sqref="R4">
    <cfRule type="expression" dxfId="346" priority="351" stopIfTrue="1">
      <formula>ISERROR(R4)</formula>
    </cfRule>
  </conditionalFormatting>
  <conditionalFormatting sqref="K4">
    <cfRule type="expression" dxfId="345" priority="339" stopIfTrue="1">
      <formula>ISERROR(K4)</formula>
    </cfRule>
  </conditionalFormatting>
  <conditionalFormatting sqref="P7">
    <cfRule type="expression" dxfId="344" priority="311" stopIfTrue="1">
      <formula>ISERROR(P7)</formula>
    </cfRule>
  </conditionalFormatting>
  <conditionalFormatting sqref="H7">
    <cfRule type="expression" dxfId="343" priority="329" stopIfTrue="1">
      <formula>ISERROR(H7)</formula>
    </cfRule>
  </conditionalFormatting>
  <conditionalFormatting sqref="C7:C24">
    <cfRule type="expression" dxfId="342" priority="349" stopIfTrue="1">
      <formula>ISERROR(C7)</formula>
    </cfRule>
  </conditionalFormatting>
  <conditionalFormatting sqref="S62">
    <cfRule type="expression" dxfId="341" priority="345" stopIfTrue="1">
      <formula>ISERROR(S62)</formula>
    </cfRule>
  </conditionalFormatting>
  <conditionalFormatting sqref="N7">
    <cfRule type="expression" dxfId="340" priority="322" stopIfTrue="1">
      <formula>ISERROR(N7)</formula>
    </cfRule>
  </conditionalFormatting>
  <conditionalFormatting sqref="Q25">
    <cfRule type="expression" dxfId="339" priority="293" stopIfTrue="1">
      <formula>ISERROR(Q25)</formula>
    </cfRule>
  </conditionalFormatting>
  <conditionalFormatting sqref="R25">
    <cfRule type="expression" dxfId="338" priority="292" stopIfTrue="1">
      <formula>ISERROR(R25)</formula>
    </cfRule>
  </conditionalFormatting>
  <conditionalFormatting sqref="S38">
    <cfRule type="expression" dxfId="337" priority="347" stopIfTrue="1">
      <formula>ISERROR(S38)</formula>
    </cfRule>
  </conditionalFormatting>
  <conditionalFormatting sqref="M7">
    <cfRule type="expression" dxfId="336" priority="312" stopIfTrue="1">
      <formula>ISERROR(M7)</formula>
    </cfRule>
  </conditionalFormatting>
  <conditionalFormatting sqref="K49">
    <cfRule type="expression" dxfId="335" priority="256" stopIfTrue="1">
      <formula>ISERROR(K49)</formula>
    </cfRule>
  </conditionalFormatting>
  <conditionalFormatting sqref="L38">
    <cfRule type="expression" dxfId="334" priority="277" stopIfTrue="1">
      <formula>ISERROR(L38)</formula>
    </cfRule>
  </conditionalFormatting>
  <conditionalFormatting sqref="L38">
    <cfRule type="expression" dxfId="333" priority="276" stopIfTrue="1">
      <formula>ISERROR(L38)</formula>
    </cfRule>
  </conditionalFormatting>
  <conditionalFormatting sqref="I7">
    <cfRule type="expression" dxfId="332" priority="328" stopIfTrue="1">
      <formula>ISERROR(I7)</formula>
    </cfRule>
  </conditionalFormatting>
  <conditionalFormatting sqref="K7">
    <cfRule type="expression" dxfId="331" priority="325" stopIfTrue="1">
      <formula>ISERROR(K7)</formula>
    </cfRule>
  </conditionalFormatting>
  <conditionalFormatting sqref="H6:I6">
    <cfRule type="expression" dxfId="330" priority="344" stopIfTrue="1">
      <formula>ISERROR(H6)</formula>
    </cfRule>
  </conditionalFormatting>
  <conditionalFormatting sqref="H9:J24 H8:I8">
    <cfRule type="expression" dxfId="329" priority="343" stopIfTrue="1">
      <formula>ISERROR(H8)</formula>
    </cfRule>
  </conditionalFormatting>
  <conditionalFormatting sqref="H4">
    <cfRule type="expression" dxfId="328" priority="342" stopIfTrue="1">
      <formula>ISERROR(H4)</formula>
    </cfRule>
  </conditionalFormatting>
  <conditionalFormatting sqref="R7">
    <cfRule type="expression" dxfId="327" priority="317" stopIfTrue="1">
      <formula>ISERROR(R7)</formula>
    </cfRule>
  </conditionalFormatting>
  <conditionalFormatting sqref="K38">
    <cfRule type="expression" dxfId="326" priority="279" stopIfTrue="1">
      <formula>ISERROR(K38)</formula>
    </cfRule>
  </conditionalFormatting>
  <conditionalFormatting sqref="K38">
    <cfRule type="expression" dxfId="325" priority="278" stopIfTrue="1">
      <formula>ISERROR(K38)</formula>
    </cfRule>
  </conditionalFormatting>
  <conditionalFormatting sqref="L25">
    <cfRule type="expression" dxfId="324" priority="299" stopIfTrue="1">
      <formula>ISERROR(L25)</formula>
    </cfRule>
  </conditionalFormatting>
  <conditionalFormatting sqref="L25">
    <cfRule type="expression" dxfId="323" priority="298" stopIfTrue="1">
      <formula>ISERROR(L25)</formula>
    </cfRule>
  </conditionalFormatting>
  <conditionalFormatting sqref="J6">
    <cfRule type="expression" dxfId="322" priority="316" stopIfTrue="1">
      <formula>ISERROR(J6)</formula>
    </cfRule>
  </conditionalFormatting>
  <conditionalFormatting sqref="K6:L6">
    <cfRule type="expression" dxfId="321" priority="341" stopIfTrue="1">
      <formula>ISERROR(K6)</formula>
    </cfRule>
  </conditionalFormatting>
  <conditionalFormatting sqref="K9:M24 K8:L8">
    <cfRule type="expression" dxfId="320" priority="340" stopIfTrue="1">
      <formula>ISERROR(K8)</formula>
    </cfRule>
  </conditionalFormatting>
  <conditionalFormatting sqref="C25">
    <cfRule type="expression" dxfId="319" priority="308" stopIfTrue="1">
      <formula>ISERROR(C25)</formula>
    </cfRule>
  </conditionalFormatting>
  <conditionalFormatting sqref="E25">
    <cfRule type="expression" dxfId="318" priority="307" stopIfTrue="1">
      <formula>ISERROR(E25)</formula>
    </cfRule>
  </conditionalFormatting>
  <conditionalFormatting sqref="P38">
    <cfRule type="expression" dxfId="317" priority="267" stopIfTrue="1">
      <formula>ISERROR(P38)</formula>
    </cfRule>
  </conditionalFormatting>
  <conditionalFormatting sqref="B38:G38 Q38:R38">
    <cfRule type="expression" dxfId="316" priority="288" stopIfTrue="1">
      <formula>ISERROR(B38)</formula>
    </cfRule>
  </conditionalFormatting>
  <conditionalFormatting sqref="Q38:R38 D38:G38">
    <cfRule type="expression" dxfId="315" priority="287" stopIfTrue="1">
      <formula>ISERROR(D38)</formula>
    </cfRule>
  </conditionalFormatting>
  <conditionalFormatting sqref="N6:O6">
    <cfRule type="expression" dxfId="314" priority="338" stopIfTrue="1">
      <formula>ISERROR(N6)</formula>
    </cfRule>
  </conditionalFormatting>
  <conditionalFormatting sqref="N9:P24 N8:O8">
    <cfRule type="expression" dxfId="313" priority="337" stopIfTrue="1">
      <formula>ISERROR(N8)</formula>
    </cfRule>
  </conditionalFormatting>
  <conditionalFormatting sqref="N4">
    <cfRule type="expression" dxfId="312" priority="336" stopIfTrue="1">
      <formula>ISERROR(N4)</formula>
    </cfRule>
  </conditionalFormatting>
  <conditionalFormatting sqref="N25">
    <cfRule type="expression" dxfId="311" priority="297" stopIfTrue="1">
      <formula>ISERROR(N25)</formula>
    </cfRule>
  </conditionalFormatting>
  <conditionalFormatting sqref="O25">
    <cfRule type="expression" dxfId="310" priority="295" stopIfTrue="1">
      <formula>ISERROR(O25)</formula>
    </cfRule>
  </conditionalFormatting>
  <conditionalFormatting sqref="K49">
    <cfRule type="expression" dxfId="309" priority="257" stopIfTrue="1">
      <formula>ISERROR(K49)</formula>
    </cfRule>
  </conditionalFormatting>
  <conditionalFormatting sqref="J8">
    <cfRule type="expression" dxfId="308" priority="335" stopIfTrue="1">
      <formula>ISERROR(J8)</formula>
    </cfRule>
  </conditionalFormatting>
  <conditionalFormatting sqref="M8">
    <cfRule type="expression" dxfId="307" priority="334" stopIfTrue="1">
      <formula>ISERROR(M8)</formula>
    </cfRule>
  </conditionalFormatting>
  <conditionalFormatting sqref="P8">
    <cfRule type="expression" dxfId="306" priority="333" stopIfTrue="1">
      <formula>ISERROR(P8)</formula>
    </cfRule>
  </conditionalFormatting>
  <conditionalFormatting sqref="E7">
    <cfRule type="expression" dxfId="305" priority="332" stopIfTrue="1">
      <formula>ISERROR(E7)</formula>
    </cfRule>
  </conditionalFormatting>
  <conditionalFormatting sqref="F7">
    <cfRule type="expression" dxfId="304" priority="331" stopIfTrue="1">
      <formula>ISERROR(F7)</formula>
    </cfRule>
  </conditionalFormatting>
  <conditionalFormatting sqref="H7">
    <cfRule type="expression" dxfId="303" priority="330" stopIfTrue="1">
      <formula>ISERROR(H7)</formula>
    </cfRule>
  </conditionalFormatting>
  <conditionalFormatting sqref="Q25:R25 D25:G25">
    <cfRule type="expression" dxfId="302" priority="309" stopIfTrue="1">
      <formula>ISERROR(D25)</formula>
    </cfRule>
  </conditionalFormatting>
  <conditionalFormatting sqref="I7">
    <cfRule type="expression" dxfId="301" priority="327" stopIfTrue="1">
      <formula>ISERROR(I7)</formula>
    </cfRule>
  </conditionalFormatting>
  <conditionalFormatting sqref="F25">
    <cfRule type="expression" dxfId="300" priority="306" stopIfTrue="1">
      <formula>ISERROR(F25)</formula>
    </cfRule>
  </conditionalFormatting>
  <conditionalFormatting sqref="H25">
    <cfRule type="expression" dxfId="299" priority="305" stopIfTrue="1">
      <formula>ISERROR(H25)</formula>
    </cfRule>
  </conditionalFormatting>
  <conditionalFormatting sqref="L7">
    <cfRule type="expression" dxfId="298" priority="324" stopIfTrue="1">
      <formula>ISERROR(L7)</formula>
    </cfRule>
  </conditionalFormatting>
  <conditionalFormatting sqref="L7">
    <cfRule type="expression" dxfId="297" priority="323" stopIfTrue="1">
      <formula>ISERROR(L7)</formula>
    </cfRule>
  </conditionalFormatting>
  <conditionalFormatting sqref="N7">
    <cfRule type="expression" dxfId="296" priority="321" stopIfTrue="1">
      <formula>ISERROR(N7)</formula>
    </cfRule>
  </conditionalFormatting>
  <conditionalFormatting sqref="O7">
    <cfRule type="expression" dxfId="295" priority="320" stopIfTrue="1">
      <formula>ISERROR(O7)</formula>
    </cfRule>
  </conditionalFormatting>
  <conditionalFormatting sqref="O7">
    <cfRule type="expression" dxfId="294" priority="319" stopIfTrue="1">
      <formula>ISERROR(O7)</formula>
    </cfRule>
  </conditionalFormatting>
  <conditionalFormatting sqref="Q7">
    <cfRule type="expression" dxfId="293" priority="318" stopIfTrue="1">
      <formula>ISERROR(Q7)</formula>
    </cfRule>
  </conditionalFormatting>
  <conditionalFormatting sqref="O62">
    <cfRule type="expression" dxfId="292" priority="229" stopIfTrue="1">
      <formula>ISERROR(O62)</formula>
    </cfRule>
  </conditionalFormatting>
  <conditionalFormatting sqref="P62">
    <cfRule type="expression" dxfId="291" priority="223" stopIfTrue="1">
      <formula>ISERROR(P62)</formula>
    </cfRule>
  </conditionalFormatting>
  <conditionalFormatting sqref="O25">
    <cfRule type="expression" dxfId="290" priority="294" stopIfTrue="1">
      <formula>ISERROR(O25)</formula>
    </cfRule>
  </conditionalFormatting>
  <conditionalFormatting sqref="M6">
    <cfRule type="expression" dxfId="289" priority="315" stopIfTrue="1">
      <formula>ISERROR(M6)</formula>
    </cfRule>
  </conditionalFormatting>
  <conditionalFormatting sqref="P6">
    <cfRule type="expression" dxfId="288" priority="314" stopIfTrue="1">
      <formula>ISERROR(P6)</formula>
    </cfRule>
  </conditionalFormatting>
  <conditionalFormatting sqref="J7">
    <cfRule type="expression" dxfId="287" priority="313" stopIfTrue="1">
      <formula>ISERROR(J7)</formula>
    </cfRule>
  </conditionalFormatting>
  <conditionalFormatting sqref="M25">
    <cfRule type="expression" dxfId="286" priority="290" stopIfTrue="1">
      <formula>ISERROR(M25)</formula>
    </cfRule>
  </conditionalFormatting>
  <conditionalFormatting sqref="P25">
    <cfRule type="expression" dxfId="285" priority="289" stopIfTrue="1">
      <formula>ISERROR(P25)</formula>
    </cfRule>
  </conditionalFormatting>
  <conditionalFormatting sqref="B25:G25 Q25:R25">
    <cfRule type="expression" dxfId="284" priority="310" stopIfTrue="1">
      <formula>ISERROR(B25)</formula>
    </cfRule>
  </conditionalFormatting>
  <conditionalFormatting sqref="C38">
    <cfRule type="expression" dxfId="283" priority="286" stopIfTrue="1">
      <formula>ISERROR(C38)</formula>
    </cfRule>
  </conditionalFormatting>
  <conditionalFormatting sqref="E38">
    <cfRule type="expression" dxfId="282" priority="285" stopIfTrue="1">
      <formula>ISERROR(E38)</formula>
    </cfRule>
  </conditionalFormatting>
  <conditionalFormatting sqref="H25">
    <cfRule type="expression" dxfId="281" priority="304" stopIfTrue="1">
      <formula>ISERROR(H25)</formula>
    </cfRule>
  </conditionalFormatting>
  <conditionalFormatting sqref="I25">
    <cfRule type="expression" dxfId="280" priority="303" stopIfTrue="1">
      <formula>ISERROR(I25)</formula>
    </cfRule>
  </conditionalFormatting>
  <conditionalFormatting sqref="I25">
    <cfRule type="expression" dxfId="279" priority="302" stopIfTrue="1">
      <formula>ISERROR(I25)</formula>
    </cfRule>
  </conditionalFormatting>
  <conditionalFormatting sqref="K25">
    <cfRule type="expression" dxfId="278" priority="301" stopIfTrue="1">
      <formula>ISERROR(K25)</formula>
    </cfRule>
  </conditionalFormatting>
  <conditionalFormatting sqref="K25">
    <cfRule type="expression" dxfId="277" priority="300" stopIfTrue="1">
      <formula>ISERROR(K25)</formula>
    </cfRule>
  </conditionalFormatting>
  <conditionalFormatting sqref="N38">
    <cfRule type="expression" dxfId="276" priority="275" stopIfTrue="1">
      <formula>ISERROR(N38)</formula>
    </cfRule>
  </conditionalFormatting>
  <conditionalFormatting sqref="N38">
    <cfRule type="expression" dxfId="275" priority="274" stopIfTrue="1">
      <formula>ISERROR(N38)</formula>
    </cfRule>
  </conditionalFormatting>
  <conditionalFormatting sqref="Q38">
    <cfRule type="expression" dxfId="274" priority="271" stopIfTrue="1">
      <formula>ISERROR(Q38)</formula>
    </cfRule>
  </conditionalFormatting>
  <conditionalFormatting sqref="R38">
    <cfRule type="expression" dxfId="273" priority="270" stopIfTrue="1">
      <formula>ISERROR(R38)</formula>
    </cfRule>
  </conditionalFormatting>
  <conditionalFormatting sqref="J25">
    <cfRule type="expression" dxfId="272" priority="291" stopIfTrue="1">
      <formula>ISERROR(J25)</formula>
    </cfRule>
  </conditionalFormatting>
  <conditionalFormatting sqref="B49:G49 Q49:R49">
    <cfRule type="expression" dxfId="271" priority="266" stopIfTrue="1">
      <formula>ISERROR(B49)</formula>
    </cfRule>
  </conditionalFormatting>
  <conditionalFormatting sqref="Q49:R49 D49:G49">
    <cfRule type="expression" dxfId="270" priority="265" stopIfTrue="1">
      <formula>ISERROR(D49)</formula>
    </cfRule>
  </conditionalFormatting>
  <conditionalFormatting sqref="F38">
    <cfRule type="expression" dxfId="269" priority="284" stopIfTrue="1">
      <formula>ISERROR(F38)</formula>
    </cfRule>
  </conditionalFormatting>
  <conditionalFormatting sqref="H38">
    <cfRule type="expression" dxfId="268" priority="283" stopIfTrue="1">
      <formula>ISERROR(H38)</formula>
    </cfRule>
  </conditionalFormatting>
  <conditionalFormatting sqref="H38">
    <cfRule type="expression" dxfId="267" priority="282" stopIfTrue="1">
      <formula>ISERROR(H38)</formula>
    </cfRule>
  </conditionalFormatting>
  <conditionalFormatting sqref="I38">
    <cfRule type="expression" dxfId="266" priority="281" stopIfTrue="1">
      <formula>ISERROR(I38)</formula>
    </cfRule>
  </conditionalFormatting>
  <conditionalFormatting sqref="I38">
    <cfRule type="expression" dxfId="265" priority="280" stopIfTrue="1">
      <formula>ISERROR(I38)</formula>
    </cfRule>
  </conditionalFormatting>
  <conditionalFormatting sqref="L49">
    <cfRule type="expression" dxfId="264" priority="255" stopIfTrue="1">
      <formula>ISERROR(L49)</formula>
    </cfRule>
  </conditionalFormatting>
  <conditionalFormatting sqref="L49">
    <cfRule type="expression" dxfId="263" priority="254" stopIfTrue="1">
      <formula>ISERROR(L49)</formula>
    </cfRule>
  </conditionalFormatting>
  <conditionalFormatting sqref="O38">
    <cfRule type="expression" dxfId="262" priority="273" stopIfTrue="1">
      <formula>ISERROR(O38)</formula>
    </cfRule>
  </conditionalFormatting>
  <conditionalFormatting sqref="O38">
    <cfRule type="expression" dxfId="261" priority="272" stopIfTrue="1">
      <formula>ISERROR(O38)</formula>
    </cfRule>
  </conditionalFormatting>
  <conditionalFormatting sqref="J38">
    <cfRule type="expression" dxfId="260" priority="269" stopIfTrue="1">
      <formula>ISERROR(J38)</formula>
    </cfRule>
  </conditionalFormatting>
  <conditionalFormatting sqref="M49">
    <cfRule type="expression" dxfId="259" priority="246" stopIfTrue="1">
      <formula>ISERROR(M49)</formula>
    </cfRule>
  </conditionalFormatting>
  <conditionalFormatting sqref="P49">
    <cfRule type="expression" dxfId="258" priority="245" stopIfTrue="1">
      <formula>ISERROR(P49)</formula>
    </cfRule>
  </conditionalFormatting>
  <conditionalFormatting sqref="C49">
    <cfRule type="expression" dxfId="257" priority="264" stopIfTrue="1">
      <formula>ISERROR(C49)</formula>
    </cfRule>
  </conditionalFormatting>
  <conditionalFormatting sqref="E49">
    <cfRule type="expression" dxfId="256" priority="263" stopIfTrue="1">
      <formula>ISERROR(E49)</formula>
    </cfRule>
  </conditionalFormatting>
  <conditionalFormatting sqref="F49">
    <cfRule type="expression" dxfId="255" priority="262" stopIfTrue="1">
      <formula>ISERROR(F49)</formula>
    </cfRule>
  </conditionalFormatting>
  <conditionalFormatting sqref="H49">
    <cfRule type="expression" dxfId="254" priority="261" stopIfTrue="1">
      <formula>ISERROR(H49)</formula>
    </cfRule>
  </conditionalFormatting>
  <conditionalFormatting sqref="H49">
    <cfRule type="expression" dxfId="253" priority="260" stopIfTrue="1">
      <formula>ISERROR(H49)</formula>
    </cfRule>
  </conditionalFormatting>
  <conditionalFormatting sqref="I49">
    <cfRule type="expression" dxfId="252" priority="259" stopIfTrue="1">
      <formula>ISERROR(I49)</formula>
    </cfRule>
  </conditionalFormatting>
  <conditionalFormatting sqref="I49">
    <cfRule type="expression" dxfId="251" priority="258" stopIfTrue="1">
      <formula>ISERROR(I49)</formula>
    </cfRule>
  </conditionalFormatting>
  <conditionalFormatting sqref="K62">
    <cfRule type="expression" dxfId="250" priority="235" stopIfTrue="1">
      <formula>ISERROR(K62)</formula>
    </cfRule>
  </conditionalFormatting>
  <conditionalFormatting sqref="K62">
    <cfRule type="expression" dxfId="249" priority="234" stopIfTrue="1">
      <formula>ISERROR(K62)</formula>
    </cfRule>
  </conditionalFormatting>
  <conditionalFormatting sqref="N49">
    <cfRule type="expression" dxfId="248" priority="253" stopIfTrue="1">
      <formula>ISERROR(N49)</formula>
    </cfRule>
  </conditionalFormatting>
  <conditionalFormatting sqref="N49">
    <cfRule type="expression" dxfId="247" priority="252" stopIfTrue="1">
      <formula>ISERROR(N49)</formula>
    </cfRule>
  </conditionalFormatting>
  <conditionalFormatting sqref="O49">
    <cfRule type="expression" dxfId="246" priority="251" stopIfTrue="1">
      <formula>ISERROR(O49)</formula>
    </cfRule>
  </conditionalFormatting>
  <conditionalFormatting sqref="O49">
    <cfRule type="expression" dxfId="245" priority="250" stopIfTrue="1">
      <formula>ISERROR(O49)</formula>
    </cfRule>
  </conditionalFormatting>
  <conditionalFormatting sqref="Q49">
    <cfRule type="expression" dxfId="244" priority="249" stopIfTrue="1">
      <formula>ISERROR(Q49)</formula>
    </cfRule>
  </conditionalFormatting>
  <conditionalFormatting sqref="R49">
    <cfRule type="expression" dxfId="243" priority="248" stopIfTrue="1">
      <formula>ISERROR(R49)</formula>
    </cfRule>
  </conditionalFormatting>
  <conditionalFormatting sqref="J49">
    <cfRule type="expression" dxfId="242" priority="247" stopIfTrue="1">
      <formula>ISERROR(J49)</formula>
    </cfRule>
  </conditionalFormatting>
  <conditionalFormatting sqref="B62:G62 Q62:R62">
    <cfRule type="expression" dxfId="241" priority="244" stopIfTrue="1">
      <formula>ISERROR(B62)</formula>
    </cfRule>
  </conditionalFormatting>
  <conditionalFormatting sqref="Q62:R62 D62:G62">
    <cfRule type="expression" dxfId="240" priority="243" stopIfTrue="1">
      <formula>ISERROR(D62)</formula>
    </cfRule>
  </conditionalFormatting>
  <conditionalFormatting sqref="C62">
    <cfRule type="expression" dxfId="239" priority="242" stopIfTrue="1">
      <formula>ISERROR(C62)</formula>
    </cfRule>
  </conditionalFormatting>
  <conditionalFormatting sqref="E62">
    <cfRule type="expression" dxfId="238" priority="241" stopIfTrue="1">
      <formula>ISERROR(E62)</formula>
    </cfRule>
  </conditionalFormatting>
  <conditionalFormatting sqref="F62">
    <cfRule type="expression" dxfId="237" priority="240" stopIfTrue="1">
      <formula>ISERROR(F62)</formula>
    </cfRule>
  </conditionalFormatting>
  <conditionalFormatting sqref="H62">
    <cfRule type="expression" dxfId="236" priority="239" stopIfTrue="1">
      <formula>ISERROR(H62)</formula>
    </cfRule>
  </conditionalFormatting>
  <conditionalFormatting sqref="H62">
    <cfRule type="expression" dxfId="235" priority="238" stopIfTrue="1">
      <formula>ISERROR(H62)</formula>
    </cfRule>
  </conditionalFormatting>
  <conditionalFormatting sqref="I62">
    <cfRule type="expression" dxfId="234" priority="237" stopIfTrue="1">
      <formula>ISERROR(I62)</formula>
    </cfRule>
  </conditionalFormatting>
  <conditionalFormatting sqref="I62">
    <cfRule type="expression" dxfId="233" priority="236" stopIfTrue="1">
      <formula>ISERROR(I62)</formula>
    </cfRule>
  </conditionalFormatting>
  <conditionalFormatting sqref="L62">
    <cfRule type="expression" dxfId="232" priority="233" stopIfTrue="1">
      <formula>ISERROR(L62)</formula>
    </cfRule>
  </conditionalFormatting>
  <conditionalFormatting sqref="L62">
    <cfRule type="expression" dxfId="231" priority="232" stopIfTrue="1">
      <formula>ISERROR(L62)</formula>
    </cfRule>
  </conditionalFormatting>
  <conditionalFormatting sqref="N62">
    <cfRule type="expression" dxfId="230" priority="231" stopIfTrue="1">
      <formula>ISERROR(N62)</formula>
    </cfRule>
  </conditionalFormatting>
  <conditionalFormatting sqref="N62">
    <cfRule type="expression" dxfId="229" priority="230" stopIfTrue="1">
      <formula>ISERROR(N62)</formula>
    </cfRule>
  </conditionalFormatting>
  <conditionalFormatting sqref="O70">
    <cfRule type="expression" dxfId="228" priority="207" stopIfTrue="1">
      <formula>ISERROR(O70)</formula>
    </cfRule>
  </conditionalFormatting>
  <conditionalFormatting sqref="O62">
    <cfRule type="expression" dxfId="227" priority="228" stopIfTrue="1">
      <formula>ISERROR(O62)</formula>
    </cfRule>
  </conditionalFormatting>
  <conditionalFormatting sqref="Q62">
    <cfRule type="expression" dxfId="226" priority="227" stopIfTrue="1">
      <formula>ISERROR(Q62)</formula>
    </cfRule>
  </conditionalFormatting>
  <conditionalFormatting sqref="R62">
    <cfRule type="expression" dxfId="225" priority="226" stopIfTrue="1">
      <formula>ISERROR(R62)</formula>
    </cfRule>
  </conditionalFormatting>
  <conditionalFormatting sqref="J62">
    <cfRule type="expression" dxfId="224" priority="225" stopIfTrue="1">
      <formula>ISERROR(J62)</formula>
    </cfRule>
  </conditionalFormatting>
  <conditionalFormatting sqref="M62">
    <cfRule type="expression" dxfId="223" priority="224" stopIfTrue="1">
      <formula>ISERROR(M62)</formula>
    </cfRule>
  </conditionalFormatting>
  <conditionalFormatting sqref="P70">
    <cfRule type="expression" dxfId="222" priority="201" stopIfTrue="1">
      <formula>ISERROR(P70)</formula>
    </cfRule>
  </conditionalFormatting>
  <conditionalFormatting sqref="B70:G70 Q70:R70">
    <cfRule type="expression" dxfId="221" priority="222" stopIfTrue="1">
      <formula>ISERROR(B70)</formula>
    </cfRule>
  </conditionalFormatting>
  <conditionalFormatting sqref="Q70:R70 D70:G70">
    <cfRule type="expression" dxfId="220" priority="221" stopIfTrue="1">
      <formula>ISERROR(D70)</formula>
    </cfRule>
  </conditionalFormatting>
  <conditionalFormatting sqref="C70">
    <cfRule type="expression" dxfId="219" priority="220" stopIfTrue="1">
      <formula>ISERROR(C70)</formula>
    </cfRule>
  </conditionalFormatting>
  <conditionalFormatting sqref="E70">
    <cfRule type="expression" dxfId="218" priority="219" stopIfTrue="1">
      <formula>ISERROR(E70)</formula>
    </cfRule>
  </conditionalFormatting>
  <conditionalFormatting sqref="F70">
    <cfRule type="expression" dxfId="217" priority="218" stopIfTrue="1">
      <formula>ISERROR(F70)</formula>
    </cfRule>
  </conditionalFormatting>
  <conditionalFormatting sqref="H70">
    <cfRule type="expression" dxfId="216" priority="217" stopIfTrue="1">
      <formula>ISERROR(H70)</formula>
    </cfRule>
  </conditionalFormatting>
  <conditionalFormatting sqref="H70">
    <cfRule type="expression" dxfId="215" priority="216" stopIfTrue="1">
      <formula>ISERROR(H70)</formula>
    </cfRule>
  </conditionalFormatting>
  <conditionalFormatting sqref="I70">
    <cfRule type="expression" dxfId="214" priority="215" stopIfTrue="1">
      <formula>ISERROR(I70)</formula>
    </cfRule>
  </conditionalFormatting>
  <conditionalFormatting sqref="I70">
    <cfRule type="expression" dxfId="213" priority="214" stopIfTrue="1">
      <formula>ISERROR(I70)</formula>
    </cfRule>
  </conditionalFormatting>
  <conditionalFormatting sqref="K70">
    <cfRule type="expression" dxfId="212" priority="213" stopIfTrue="1">
      <formula>ISERROR(K70)</formula>
    </cfRule>
  </conditionalFormatting>
  <conditionalFormatting sqref="K70">
    <cfRule type="expression" dxfId="211" priority="212" stopIfTrue="1">
      <formula>ISERROR(K70)</formula>
    </cfRule>
  </conditionalFormatting>
  <conditionalFormatting sqref="L70">
    <cfRule type="expression" dxfId="210" priority="211" stopIfTrue="1">
      <formula>ISERROR(L70)</formula>
    </cfRule>
  </conditionalFormatting>
  <conditionalFormatting sqref="L70">
    <cfRule type="expression" dxfId="209" priority="210" stopIfTrue="1">
      <formula>ISERROR(L70)</formula>
    </cfRule>
  </conditionalFormatting>
  <conditionalFormatting sqref="N70">
    <cfRule type="expression" dxfId="208" priority="209" stopIfTrue="1">
      <formula>ISERROR(N70)</formula>
    </cfRule>
  </conditionalFormatting>
  <conditionalFormatting sqref="N70">
    <cfRule type="expression" dxfId="207" priority="208" stopIfTrue="1">
      <formula>ISERROR(N70)</formula>
    </cfRule>
  </conditionalFormatting>
  <conditionalFormatting sqref="O70">
    <cfRule type="expression" dxfId="206" priority="206" stopIfTrue="1">
      <formula>ISERROR(O70)</formula>
    </cfRule>
  </conditionalFormatting>
  <conditionalFormatting sqref="Q70">
    <cfRule type="expression" dxfId="205" priority="205" stopIfTrue="1">
      <formula>ISERROR(Q70)</formula>
    </cfRule>
  </conditionalFormatting>
  <conditionalFormatting sqref="R70">
    <cfRule type="expression" dxfId="204" priority="204" stopIfTrue="1">
      <formula>ISERROR(R70)</formula>
    </cfRule>
  </conditionalFormatting>
  <conditionalFormatting sqref="J70">
    <cfRule type="expression" dxfId="203" priority="203" stopIfTrue="1">
      <formula>ISERROR(J70)</formula>
    </cfRule>
  </conditionalFormatting>
  <conditionalFormatting sqref="M70">
    <cfRule type="expression" dxfId="202" priority="202" stopIfTrue="1">
      <formula>ISERROR(M70)</formula>
    </cfRule>
  </conditionalFormatting>
  <conditionalFormatting sqref="O75">
    <cfRule type="expression" dxfId="201" priority="185" stopIfTrue="1">
      <formula>ISERROR(O75)</formula>
    </cfRule>
  </conditionalFormatting>
  <conditionalFormatting sqref="E74">
    <cfRule type="expression" dxfId="200" priority="174" stopIfTrue="1">
      <formula>ISERROR(E74)</formula>
    </cfRule>
  </conditionalFormatting>
  <conditionalFormatting sqref="K75">
    <cfRule type="expression" dxfId="199" priority="191" stopIfTrue="1">
      <formula>ISERROR(K75)</formula>
    </cfRule>
  </conditionalFormatting>
  <conditionalFormatting sqref="K75">
    <cfRule type="expression" dxfId="198" priority="190" stopIfTrue="1">
      <formula>ISERROR(K75)</formula>
    </cfRule>
  </conditionalFormatting>
  <conditionalFormatting sqref="B75:F75 Q75:R75">
    <cfRule type="expression" dxfId="197" priority="200" stopIfTrue="1">
      <formula>ISERROR(B75)</formula>
    </cfRule>
  </conditionalFormatting>
  <conditionalFormatting sqref="Q75:R75 D75:F75">
    <cfRule type="expression" dxfId="196" priority="199" stopIfTrue="1">
      <formula>ISERROR(D75)</formula>
    </cfRule>
  </conditionalFormatting>
  <conditionalFormatting sqref="C75">
    <cfRule type="expression" dxfId="195" priority="198" stopIfTrue="1">
      <formula>ISERROR(C75)</formula>
    </cfRule>
  </conditionalFormatting>
  <conditionalFormatting sqref="E75">
    <cfRule type="expression" dxfId="194" priority="197" stopIfTrue="1">
      <formula>ISERROR(E75)</formula>
    </cfRule>
  </conditionalFormatting>
  <conditionalFormatting sqref="F75">
    <cfRule type="expression" dxfId="193" priority="196" stopIfTrue="1">
      <formula>ISERROR(F75)</formula>
    </cfRule>
  </conditionalFormatting>
  <conditionalFormatting sqref="H75">
    <cfRule type="expression" dxfId="192" priority="195" stopIfTrue="1">
      <formula>ISERROR(H75)</formula>
    </cfRule>
  </conditionalFormatting>
  <conditionalFormatting sqref="H75">
    <cfRule type="expression" dxfId="191" priority="194" stopIfTrue="1">
      <formula>ISERROR(H75)</formula>
    </cfRule>
  </conditionalFormatting>
  <conditionalFormatting sqref="I75">
    <cfRule type="expression" dxfId="190" priority="193" stopIfTrue="1">
      <formula>ISERROR(I75)</formula>
    </cfRule>
  </conditionalFormatting>
  <conditionalFormatting sqref="I75">
    <cfRule type="expression" dxfId="189" priority="192" stopIfTrue="1">
      <formula>ISERROR(I75)</formula>
    </cfRule>
  </conditionalFormatting>
  <conditionalFormatting sqref="L75">
    <cfRule type="expression" dxfId="188" priority="189" stopIfTrue="1">
      <formula>ISERROR(L75)</formula>
    </cfRule>
  </conditionalFormatting>
  <conditionalFormatting sqref="L75">
    <cfRule type="expression" dxfId="187" priority="188" stopIfTrue="1">
      <formula>ISERROR(L75)</formula>
    </cfRule>
  </conditionalFormatting>
  <conditionalFormatting sqref="N75">
    <cfRule type="expression" dxfId="186" priority="187" stopIfTrue="1">
      <formula>ISERROR(N75)</formula>
    </cfRule>
  </conditionalFormatting>
  <conditionalFormatting sqref="N75">
    <cfRule type="expression" dxfId="185" priority="186" stopIfTrue="1">
      <formula>ISERROR(N75)</formula>
    </cfRule>
  </conditionalFormatting>
  <conditionalFormatting sqref="O75">
    <cfRule type="expression" dxfId="184" priority="184" stopIfTrue="1">
      <formula>ISERROR(O75)</formula>
    </cfRule>
  </conditionalFormatting>
  <conditionalFormatting sqref="Q75">
    <cfRule type="expression" dxfId="183" priority="183" stopIfTrue="1">
      <formula>ISERROR(Q75)</formula>
    </cfRule>
  </conditionalFormatting>
  <conditionalFormatting sqref="R75">
    <cfRule type="expression" dxfId="182" priority="182" stopIfTrue="1">
      <formula>ISERROR(R75)</formula>
    </cfRule>
  </conditionalFormatting>
  <conditionalFormatting sqref="R79">
    <cfRule type="expression" dxfId="181" priority="149" stopIfTrue="1">
      <formula>ISERROR(R79)</formula>
    </cfRule>
  </conditionalFormatting>
  <conditionalFormatting sqref="G75">
    <cfRule type="expression" dxfId="180" priority="181" stopIfTrue="1">
      <formula>ISERROR(G75)</formula>
    </cfRule>
  </conditionalFormatting>
  <conditionalFormatting sqref="J75">
    <cfRule type="expression" dxfId="179" priority="180" stopIfTrue="1">
      <formula>ISERROR(J75)</formula>
    </cfRule>
  </conditionalFormatting>
  <conditionalFormatting sqref="M75">
    <cfRule type="expression" dxfId="178" priority="179" stopIfTrue="1">
      <formula>ISERROR(M75)</formula>
    </cfRule>
  </conditionalFormatting>
  <conditionalFormatting sqref="P75">
    <cfRule type="expression" dxfId="177" priority="178" stopIfTrue="1">
      <formula>ISERROR(P75)</formula>
    </cfRule>
  </conditionalFormatting>
  <conditionalFormatting sqref="S75">
    <cfRule type="expression" dxfId="176" priority="177" stopIfTrue="1">
      <formula>ISERROR(S75)</formula>
    </cfRule>
  </conditionalFormatting>
  <conditionalFormatting sqref="S75">
    <cfRule type="expression" dxfId="175" priority="176" stopIfTrue="1">
      <formula>ISERROR(S75)</formula>
    </cfRule>
  </conditionalFormatting>
  <conditionalFormatting sqref="S75">
    <cfRule type="expression" dxfId="174" priority="175" stopIfTrue="1">
      <formula>ISERROR(S75)</formula>
    </cfRule>
  </conditionalFormatting>
  <conditionalFormatting sqref="H74">
    <cfRule type="expression" dxfId="173" priority="170" stopIfTrue="1">
      <formula>ISERROR(H74)</formula>
    </cfRule>
  </conditionalFormatting>
  <conditionalFormatting sqref="C74">
    <cfRule type="expression" dxfId="172" priority="173" stopIfTrue="1">
      <formula>ISERROR(C74)</formula>
    </cfRule>
  </conditionalFormatting>
  <conditionalFormatting sqref="Q74">
    <cfRule type="expression" dxfId="171" priority="172" stopIfTrue="1">
      <formula>ISERROR(Q74)</formula>
    </cfRule>
  </conditionalFormatting>
  <conditionalFormatting sqref="R74">
    <cfRule type="expression" dxfId="170" priority="171" stopIfTrue="1">
      <formula>ISERROR(R74)</formula>
    </cfRule>
  </conditionalFormatting>
  <conditionalFormatting sqref="K74">
    <cfRule type="expression" dxfId="169" priority="169" stopIfTrue="1">
      <formula>ISERROR(K74)</formula>
    </cfRule>
  </conditionalFormatting>
  <conditionalFormatting sqref="N74">
    <cfRule type="expression" dxfId="168" priority="168" stopIfTrue="1">
      <formula>ISERROR(N74)</formula>
    </cfRule>
  </conditionalFormatting>
  <conditionalFormatting sqref="O79">
    <cfRule type="expression" dxfId="167" priority="152" stopIfTrue="1">
      <formula>ISERROR(O79)</formula>
    </cfRule>
  </conditionalFormatting>
  <conditionalFormatting sqref="P79">
    <cfRule type="expression" dxfId="166" priority="146" stopIfTrue="1">
      <formula>ISERROR(P79)</formula>
    </cfRule>
  </conditionalFormatting>
  <conditionalFormatting sqref="B79:G79 Q79:R79">
    <cfRule type="expression" dxfId="165" priority="167" stopIfTrue="1">
      <formula>ISERROR(B79)</formula>
    </cfRule>
  </conditionalFormatting>
  <conditionalFormatting sqref="Q79:R79 D79:G79">
    <cfRule type="expression" dxfId="164" priority="166" stopIfTrue="1">
      <formula>ISERROR(D79)</formula>
    </cfRule>
  </conditionalFormatting>
  <conditionalFormatting sqref="C79">
    <cfRule type="expression" dxfId="163" priority="165" stopIfTrue="1">
      <formula>ISERROR(C79)</formula>
    </cfRule>
  </conditionalFormatting>
  <conditionalFormatting sqref="E79">
    <cfRule type="expression" dxfId="162" priority="164" stopIfTrue="1">
      <formula>ISERROR(E79)</formula>
    </cfRule>
  </conditionalFormatting>
  <conditionalFormatting sqref="F79">
    <cfRule type="expression" dxfId="161" priority="163" stopIfTrue="1">
      <formula>ISERROR(F79)</formula>
    </cfRule>
  </conditionalFormatting>
  <conditionalFormatting sqref="H79">
    <cfRule type="expression" dxfId="160" priority="162" stopIfTrue="1">
      <formula>ISERROR(H79)</formula>
    </cfRule>
  </conditionalFormatting>
  <conditionalFormatting sqref="H79">
    <cfRule type="expression" dxfId="159" priority="161" stopIfTrue="1">
      <formula>ISERROR(H79)</formula>
    </cfRule>
  </conditionalFormatting>
  <conditionalFormatting sqref="I79">
    <cfRule type="expression" dxfId="158" priority="160" stopIfTrue="1">
      <formula>ISERROR(I79)</formula>
    </cfRule>
  </conditionalFormatting>
  <conditionalFormatting sqref="I79">
    <cfRule type="expression" dxfId="157" priority="159" stopIfTrue="1">
      <formula>ISERROR(I79)</formula>
    </cfRule>
  </conditionalFormatting>
  <conditionalFormatting sqref="K79">
    <cfRule type="expression" dxfId="156" priority="158" stopIfTrue="1">
      <formula>ISERROR(K79)</formula>
    </cfRule>
  </conditionalFormatting>
  <conditionalFormatting sqref="K79">
    <cfRule type="expression" dxfId="155" priority="157" stopIfTrue="1">
      <formula>ISERROR(K79)</formula>
    </cfRule>
  </conditionalFormatting>
  <conditionalFormatting sqref="L79">
    <cfRule type="expression" dxfId="154" priority="156" stopIfTrue="1">
      <formula>ISERROR(L79)</formula>
    </cfRule>
  </conditionalFormatting>
  <conditionalFormatting sqref="L79">
    <cfRule type="expression" dxfId="153" priority="155" stopIfTrue="1">
      <formula>ISERROR(L79)</formula>
    </cfRule>
  </conditionalFormatting>
  <conditionalFormatting sqref="N79">
    <cfRule type="expression" dxfId="152" priority="154" stopIfTrue="1">
      <formula>ISERROR(N79)</formula>
    </cfRule>
  </conditionalFormatting>
  <conditionalFormatting sqref="N79">
    <cfRule type="expression" dxfId="151" priority="153" stopIfTrue="1">
      <formula>ISERROR(N79)</formula>
    </cfRule>
  </conditionalFormatting>
  <conditionalFormatting sqref="O79">
    <cfRule type="expression" dxfId="150" priority="151" stopIfTrue="1">
      <formula>ISERROR(O79)</formula>
    </cfRule>
  </conditionalFormatting>
  <conditionalFormatting sqref="Q79">
    <cfRule type="expression" dxfId="149" priority="150" stopIfTrue="1">
      <formula>ISERROR(Q79)</formula>
    </cfRule>
  </conditionalFormatting>
  <conditionalFormatting sqref="J79">
    <cfRule type="expression" dxfId="148" priority="148" stopIfTrue="1">
      <formula>ISERROR(J79)</formula>
    </cfRule>
  </conditionalFormatting>
  <conditionalFormatting sqref="M79">
    <cfRule type="expression" dxfId="147" priority="147" stopIfTrue="1">
      <formula>ISERROR(M79)</formula>
    </cfRule>
  </conditionalFormatting>
  <conditionalFormatting sqref="S70">
    <cfRule type="expression" dxfId="146" priority="145" stopIfTrue="1">
      <formula>ISERROR(S70)</formula>
    </cfRule>
  </conditionalFormatting>
  <conditionalFormatting sqref="S70">
    <cfRule type="expression" dxfId="145" priority="144" stopIfTrue="1">
      <formula>ISERROR(S70)</formula>
    </cfRule>
  </conditionalFormatting>
  <conditionalFormatting sqref="S70">
    <cfRule type="expression" dxfId="144" priority="143" stopIfTrue="1">
      <formula>ISERROR(S70)</formula>
    </cfRule>
  </conditionalFormatting>
  <conditionalFormatting sqref="S79">
    <cfRule type="expression" dxfId="143" priority="140" stopIfTrue="1">
      <formula>ISERROR(S79)</formula>
    </cfRule>
  </conditionalFormatting>
  <conditionalFormatting sqref="S79">
    <cfRule type="expression" dxfId="142" priority="142" stopIfTrue="1">
      <formula>ISERROR(S79)</formula>
    </cfRule>
  </conditionalFormatting>
  <conditionalFormatting sqref="S79">
    <cfRule type="expression" dxfId="141" priority="141" stopIfTrue="1">
      <formula>ISERROR(S79)</formula>
    </cfRule>
  </conditionalFormatting>
  <conditionalFormatting sqref="S74">
    <cfRule type="expression" dxfId="140" priority="139" stopIfTrue="1">
      <formula>ISERROR(S74)</formula>
    </cfRule>
  </conditionalFormatting>
  <conditionalFormatting sqref="A1:T1 A3 C3:T3 A4:T79 A2:C2 G2 K2:T2">
    <cfRule type="expression" dxfId="139" priority="138">
      <formula>IF(A1="none",TRUE,FALSE)</formula>
    </cfRule>
  </conditionalFormatting>
  <conditionalFormatting sqref="S7:S24">
    <cfRule type="expression" dxfId="138" priority="137" stopIfTrue="1">
      <formula>ISERROR(S7)</formula>
    </cfRule>
  </conditionalFormatting>
  <conditionalFormatting sqref="S25">
    <cfRule type="expression" dxfId="137" priority="133" stopIfTrue="1">
      <formula>ISERROR(S25)</formula>
    </cfRule>
  </conditionalFormatting>
  <conditionalFormatting sqref="S7">
    <cfRule type="expression" dxfId="136" priority="136" stopIfTrue="1">
      <formula>ISERROR(S7)</formula>
    </cfRule>
  </conditionalFormatting>
  <conditionalFormatting sqref="S38">
    <cfRule type="expression" dxfId="135" priority="132" stopIfTrue="1">
      <formula>ISERROR(S38)</formula>
    </cfRule>
  </conditionalFormatting>
  <conditionalFormatting sqref="S38">
    <cfRule type="expression" dxfId="134" priority="131" stopIfTrue="1">
      <formula>ISERROR(S38)</formula>
    </cfRule>
  </conditionalFormatting>
  <conditionalFormatting sqref="S25">
    <cfRule type="expression" dxfId="133" priority="134" stopIfTrue="1">
      <formula>ISERROR(S25)</formula>
    </cfRule>
  </conditionalFormatting>
  <conditionalFormatting sqref="S25">
    <cfRule type="expression" dxfId="132" priority="135" stopIfTrue="1">
      <formula>ISERROR(S25)</formula>
    </cfRule>
  </conditionalFormatting>
  <conditionalFormatting sqref="S38">
    <cfRule type="expression" dxfId="131" priority="130" stopIfTrue="1">
      <formula>ISERROR(S38)</formula>
    </cfRule>
  </conditionalFormatting>
  <conditionalFormatting sqref="S49">
    <cfRule type="expression" dxfId="130" priority="129" stopIfTrue="1">
      <formula>ISERROR(S49)</formula>
    </cfRule>
  </conditionalFormatting>
  <conditionalFormatting sqref="S49">
    <cfRule type="expression" dxfId="129" priority="128" stopIfTrue="1">
      <formula>ISERROR(S49)</formula>
    </cfRule>
  </conditionalFormatting>
  <conditionalFormatting sqref="S49">
    <cfRule type="expression" dxfId="128" priority="127" stopIfTrue="1">
      <formula>ISERROR(S49)</formula>
    </cfRule>
  </conditionalFormatting>
  <conditionalFormatting sqref="S62">
    <cfRule type="expression" dxfId="127" priority="126" stopIfTrue="1">
      <formula>ISERROR(S62)</formula>
    </cfRule>
  </conditionalFormatting>
  <conditionalFormatting sqref="S62">
    <cfRule type="expression" dxfId="126" priority="125" stopIfTrue="1">
      <formula>ISERROR(S62)</formula>
    </cfRule>
  </conditionalFormatting>
  <conditionalFormatting sqref="S62">
    <cfRule type="expression" dxfId="125" priority="124" stopIfTrue="1">
      <formula>ISERROR(S62)</formula>
    </cfRule>
  </conditionalFormatting>
  <conditionalFormatting sqref="S70">
    <cfRule type="expression" dxfId="124" priority="123" stopIfTrue="1">
      <formula>ISERROR(S70)</formula>
    </cfRule>
  </conditionalFormatting>
  <conditionalFormatting sqref="S70">
    <cfRule type="expression" dxfId="123" priority="122" stopIfTrue="1">
      <formula>ISERROR(S70)</formula>
    </cfRule>
  </conditionalFormatting>
  <conditionalFormatting sqref="S70">
    <cfRule type="expression" dxfId="122" priority="121" stopIfTrue="1">
      <formula>ISERROR(S70)</formula>
    </cfRule>
  </conditionalFormatting>
  <conditionalFormatting sqref="S26:S37">
    <cfRule type="expression" dxfId="121" priority="120" stopIfTrue="1">
      <formula>ISERROR(S26)</formula>
    </cfRule>
  </conditionalFormatting>
  <conditionalFormatting sqref="S39:S48">
    <cfRule type="expression" dxfId="120" priority="119" stopIfTrue="1">
      <formula>ISERROR(S39)</formula>
    </cfRule>
  </conditionalFormatting>
  <conditionalFormatting sqref="S39:S48">
    <cfRule type="expression" dxfId="119" priority="118" stopIfTrue="1">
      <formula>ISERROR(S39)</formula>
    </cfRule>
  </conditionalFormatting>
  <conditionalFormatting sqref="S50:S61">
    <cfRule type="expression" dxfId="118" priority="117" stopIfTrue="1">
      <formula>ISERROR(S50)</formula>
    </cfRule>
  </conditionalFormatting>
  <conditionalFormatting sqref="S50:S61">
    <cfRule type="expression" dxfId="117" priority="116" stopIfTrue="1">
      <formula>ISERROR(S50)</formula>
    </cfRule>
  </conditionalFormatting>
  <conditionalFormatting sqref="S63:S69">
    <cfRule type="expression" dxfId="116" priority="115" stopIfTrue="1">
      <formula>ISERROR(S63)</formula>
    </cfRule>
  </conditionalFormatting>
  <conditionalFormatting sqref="S70">
    <cfRule type="expression" dxfId="115" priority="112" stopIfTrue="1">
      <formula>ISERROR(S70)</formula>
    </cfRule>
  </conditionalFormatting>
  <conditionalFormatting sqref="S70">
    <cfRule type="expression" dxfId="114" priority="113" stopIfTrue="1">
      <formula>ISERROR(S70)</formula>
    </cfRule>
  </conditionalFormatting>
  <conditionalFormatting sqref="S70">
    <cfRule type="expression" dxfId="113" priority="111" stopIfTrue="1">
      <formula>ISERROR(S70)</formula>
    </cfRule>
  </conditionalFormatting>
  <conditionalFormatting sqref="S70">
    <cfRule type="expression" dxfId="112" priority="110" stopIfTrue="1">
      <formula>ISERROR(S70)</formula>
    </cfRule>
  </conditionalFormatting>
  <conditionalFormatting sqref="S70">
    <cfRule type="expression" dxfId="111" priority="109" stopIfTrue="1">
      <formula>ISERROR(S70)</formula>
    </cfRule>
  </conditionalFormatting>
  <conditionalFormatting sqref="J7:J24">
    <cfRule type="expression" dxfId="110" priority="108" stopIfTrue="1">
      <formula>ISERROR(J7)</formula>
    </cfRule>
  </conditionalFormatting>
  <conditionalFormatting sqref="J38">
    <cfRule type="expression" dxfId="109" priority="105" stopIfTrue="1">
      <formula>ISERROR(J38)</formula>
    </cfRule>
  </conditionalFormatting>
  <conditionalFormatting sqref="J38">
    <cfRule type="expression" dxfId="108" priority="104" stopIfTrue="1">
      <formula>ISERROR(J38)</formula>
    </cfRule>
  </conditionalFormatting>
  <conditionalFormatting sqref="J25">
    <cfRule type="expression" dxfId="107" priority="106" stopIfTrue="1">
      <formula>ISERROR(J25)</formula>
    </cfRule>
  </conditionalFormatting>
  <conditionalFormatting sqref="J25">
    <cfRule type="expression" dxfId="106" priority="107" stopIfTrue="1">
      <formula>ISERROR(J25)</formula>
    </cfRule>
  </conditionalFormatting>
  <conditionalFormatting sqref="J49">
    <cfRule type="expression" dxfId="105" priority="103" stopIfTrue="1">
      <formula>ISERROR(J49)</formula>
    </cfRule>
  </conditionalFormatting>
  <conditionalFormatting sqref="J49">
    <cfRule type="expression" dxfId="104" priority="102" stopIfTrue="1">
      <formula>ISERROR(J49)</formula>
    </cfRule>
  </conditionalFormatting>
  <conditionalFormatting sqref="J62">
    <cfRule type="expression" dxfId="103" priority="101" stopIfTrue="1">
      <formula>ISERROR(J62)</formula>
    </cfRule>
  </conditionalFormatting>
  <conditionalFormatting sqref="J62">
    <cfRule type="expression" dxfId="102" priority="100" stopIfTrue="1">
      <formula>ISERROR(J62)</formula>
    </cfRule>
  </conditionalFormatting>
  <conditionalFormatting sqref="J70">
    <cfRule type="expression" dxfId="101" priority="99" stopIfTrue="1">
      <formula>ISERROR(J70)</formula>
    </cfRule>
  </conditionalFormatting>
  <conditionalFormatting sqref="J70">
    <cfRule type="expression" dxfId="100" priority="98" stopIfTrue="1">
      <formula>ISERROR(J70)</formula>
    </cfRule>
  </conditionalFormatting>
  <conditionalFormatting sqref="M7:M24">
    <cfRule type="expression" dxfId="99" priority="97" stopIfTrue="1">
      <formula>ISERROR(M7)</formula>
    </cfRule>
  </conditionalFormatting>
  <conditionalFormatting sqref="M38">
    <cfRule type="expression" dxfId="98" priority="94" stopIfTrue="1">
      <formula>ISERROR(M38)</formula>
    </cfRule>
  </conditionalFormatting>
  <conditionalFormatting sqref="M38">
    <cfRule type="expression" dxfId="97" priority="93" stopIfTrue="1">
      <formula>ISERROR(M38)</formula>
    </cfRule>
  </conditionalFormatting>
  <conditionalFormatting sqref="M25">
    <cfRule type="expression" dxfId="96" priority="95" stopIfTrue="1">
      <formula>ISERROR(M25)</formula>
    </cfRule>
  </conditionalFormatting>
  <conditionalFormatting sqref="M25">
    <cfRule type="expression" dxfId="95" priority="96" stopIfTrue="1">
      <formula>ISERROR(M25)</formula>
    </cfRule>
  </conditionalFormatting>
  <conditionalFormatting sqref="M49">
    <cfRule type="expression" dxfId="94" priority="92" stopIfTrue="1">
      <formula>ISERROR(M49)</formula>
    </cfRule>
  </conditionalFormatting>
  <conditionalFormatting sqref="M49">
    <cfRule type="expression" dxfId="93" priority="91" stopIfTrue="1">
      <formula>ISERROR(M49)</formula>
    </cfRule>
  </conditionalFormatting>
  <conditionalFormatting sqref="M62">
    <cfRule type="expression" dxfId="92" priority="90" stopIfTrue="1">
      <formula>ISERROR(M62)</formula>
    </cfRule>
  </conditionalFormatting>
  <conditionalFormatting sqref="M62">
    <cfRule type="expression" dxfId="91" priority="89" stopIfTrue="1">
      <formula>ISERROR(M62)</formula>
    </cfRule>
  </conditionalFormatting>
  <conditionalFormatting sqref="M70">
    <cfRule type="expression" dxfId="90" priority="88" stopIfTrue="1">
      <formula>ISERROR(M70)</formula>
    </cfRule>
  </conditionalFormatting>
  <conditionalFormatting sqref="M70">
    <cfRule type="expression" dxfId="89" priority="87" stopIfTrue="1">
      <formula>ISERROR(M70)</formula>
    </cfRule>
  </conditionalFormatting>
  <conditionalFormatting sqref="P7:P24">
    <cfRule type="expression" dxfId="88" priority="86" stopIfTrue="1">
      <formula>ISERROR(P7)</formula>
    </cfRule>
  </conditionalFormatting>
  <conditionalFormatting sqref="P38">
    <cfRule type="expression" dxfId="87" priority="83" stopIfTrue="1">
      <formula>ISERROR(P38)</formula>
    </cfRule>
  </conditionalFormatting>
  <conditionalFormatting sqref="P38">
    <cfRule type="expression" dxfId="86" priority="82" stopIfTrue="1">
      <formula>ISERROR(P38)</formula>
    </cfRule>
  </conditionalFormatting>
  <conditionalFormatting sqref="P25">
    <cfRule type="expression" dxfId="85" priority="84" stopIfTrue="1">
      <formula>ISERROR(P25)</formula>
    </cfRule>
  </conditionalFormatting>
  <conditionalFormatting sqref="P25">
    <cfRule type="expression" dxfId="84" priority="85" stopIfTrue="1">
      <formula>ISERROR(P25)</formula>
    </cfRule>
  </conditionalFormatting>
  <conditionalFormatting sqref="P49">
    <cfRule type="expression" dxfId="83" priority="81" stopIfTrue="1">
      <formula>ISERROR(P49)</formula>
    </cfRule>
  </conditionalFormatting>
  <conditionalFormatting sqref="P49">
    <cfRule type="expression" dxfId="82" priority="80" stopIfTrue="1">
      <formula>ISERROR(P49)</formula>
    </cfRule>
  </conditionalFormatting>
  <conditionalFormatting sqref="P62">
    <cfRule type="expression" dxfId="81" priority="79" stopIfTrue="1">
      <formula>ISERROR(P62)</formula>
    </cfRule>
  </conditionalFormatting>
  <conditionalFormatting sqref="P62">
    <cfRule type="expression" dxfId="80" priority="78" stopIfTrue="1">
      <formula>ISERROR(P62)</formula>
    </cfRule>
  </conditionalFormatting>
  <conditionalFormatting sqref="P70">
    <cfRule type="expression" dxfId="79" priority="77" stopIfTrue="1">
      <formula>ISERROR(P70)</formula>
    </cfRule>
  </conditionalFormatting>
  <conditionalFormatting sqref="P70">
    <cfRule type="expression" dxfId="78" priority="76" stopIfTrue="1">
      <formula>ISERROR(P70)</formula>
    </cfRule>
  </conditionalFormatting>
  <conditionalFormatting sqref="J75">
    <cfRule type="expression" dxfId="77" priority="75" stopIfTrue="1">
      <formula>ISERROR(J75)</formula>
    </cfRule>
  </conditionalFormatting>
  <conditionalFormatting sqref="J79">
    <cfRule type="expression" dxfId="76" priority="74" stopIfTrue="1">
      <formula>ISERROR(J79)</formula>
    </cfRule>
  </conditionalFormatting>
  <conditionalFormatting sqref="J79">
    <cfRule type="expression" dxfId="75" priority="73" stopIfTrue="1">
      <formula>ISERROR(J79)</formula>
    </cfRule>
  </conditionalFormatting>
  <conditionalFormatting sqref="M75">
    <cfRule type="expression" dxfId="74" priority="72" stopIfTrue="1">
      <formula>ISERROR(M75)</formula>
    </cfRule>
  </conditionalFormatting>
  <conditionalFormatting sqref="M79">
    <cfRule type="expression" dxfId="73" priority="71" stopIfTrue="1">
      <formula>ISERROR(M79)</formula>
    </cfRule>
  </conditionalFormatting>
  <conditionalFormatting sqref="M79">
    <cfRule type="expression" dxfId="72" priority="70" stopIfTrue="1">
      <formula>ISERROR(M79)</formula>
    </cfRule>
  </conditionalFormatting>
  <conditionalFormatting sqref="P75">
    <cfRule type="expression" dxfId="71" priority="69" stopIfTrue="1">
      <formula>ISERROR(P75)</formula>
    </cfRule>
  </conditionalFormatting>
  <conditionalFormatting sqref="P79">
    <cfRule type="expression" dxfId="70" priority="68" stopIfTrue="1">
      <formula>ISERROR(P79)</formula>
    </cfRule>
  </conditionalFormatting>
  <conditionalFormatting sqref="P79">
    <cfRule type="expression" dxfId="69" priority="67" stopIfTrue="1">
      <formula>ISERROR(P79)</formula>
    </cfRule>
  </conditionalFormatting>
  <conditionalFormatting sqref="R75">
    <cfRule type="expression" dxfId="68" priority="48" stopIfTrue="1">
      <formula>ISERROR(R75)</formula>
    </cfRule>
  </conditionalFormatting>
  <conditionalFormatting sqref="O75">
    <cfRule type="expression" dxfId="67" priority="51" stopIfTrue="1">
      <formula>ISERROR(O75)</formula>
    </cfRule>
  </conditionalFormatting>
  <conditionalFormatting sqref="P75">
    <cfRule type="expression" dxfId="66" priority="45" stopIfTrue="1">
      <formula>ISERROR(P75)</formula>
    </cfRule>
  </conditionalFormatting>
  <conditionalFormatting sqref="B75:G75 Q75:R75">
    <cfRule type="expression" dxfId="65" priority="66" stopIfTrue="1">
      <formula>ISERROR(B75)</formula>
    </cfRule>
  </conditionalFormatting>
  <conditionalFormatting sqref="Q75:R75 D75:G75">
    <cfRule type="expression" dxfId="64" priority="65" stopIfTrue="1">
      <formula>ISERROR(D75)</formula>
    </cfRule>
  </conditionalFormatting>
  <conditionalFormatting sqref="C75">
    <cfRule type="expression" dxfId="63" priority="64" stopIfTrue="1">
      <formula>ISERROR(C75)</formula>
    </cfRule>
  </conditionalFormatting>
  <conditionalFormatting sqref="E75">
    <cfRule type="expression" dxfId="62" priority="63" stopIfTrue="1">
      <formula>ISERROR(E75)</formula>
    </cfRule>
  </conditionalFormatting>
  <conditionalFormatting sqref="F75">
    <cfRule type="expression" dxfId="61" priority="62" stopIfTrue="1">
      <formula>ISERROR(F75)</formula>
    </cfRule>
  </conditionalFormatting>
  <conditionalFormatting sqref="H75">
    <cfRule type="expression" dxfId="60" priority="61" stopIfTrue="1">
      <formula>ISERROR(H75)</formula>
    </cfRule>
  </conditionalFormatting>
  <conditionalFormatting sqref="H75">
    <cfRule type="expression" dxfId="59" priority="60" stopIfTrue="1">
      <formula>ISERROR(H75)</formula>
    </cfRule>
  </conditionalFormatting>
  <conditionalFormatting sqref="I75">
    <cfRule type="expression" dxfId="58" priority="59" stopIfTrue="1">
      <formula>ISERROR(I75)</formula>
    </cfRule>
  </conditionalFormatting>
  <conditionalFormatting sqref="I75">
    <cfRule type="expression" dxfId="57" priority="58" stopIfTrue="1">
      <formula>ISERROR(I75)</formula>
    </cfRule>
  </conditionalFormatting>
  <conditionalFormatting sqref="K75">
    <cfRule type="expression" dxfId="56" priority="57" stopIfTrue="1">
      <formula>ISERROR(K75)</formula>
    </cfRule>
  </conditionalFormatting>
  <conditionalFormatting sqref="K75">
    <cfRule type="expression" dxfId="55" priority="56" stopIfTrue="1">
      <formula>ISERROR(K75)</formula>
    </cfRule>
  </conditionalFormatting>
  <conditionalFormatting sqref="L75">
    <cfRule type="expression" dxfId="54" priority="55" stopIfTrue="1">
      <formula>ISERROR(L75)</formula>
    </cfRule>
  </conditionalFormatting>
  <conditionalFormatting sqref="L75">
    <cfRule type="expression" dxfId="53" priority="54" stopIfTrue="1">
      <formula>ISERROR(L75)</formula>
    </cfRule>
  </conditionalFormatting>
  <conditionalFormatting sqref="N75">
    <cfRule type="expression" dxfId="52" priority="53" stopIfTrue="1">
      <formula>ISERROR(N75)</formula>
    </cfRule>
  </conditionalFormatting>
  <conditionalFormatting sqref="N75">
    <cfRule type="expression" dxfId="51" priority="52" stopIfTrue="1">
      <formula>ISERROR(N75)</formula>
    </cfRule>
  </conditionalFormatting>
  <conditionalFormatting sqref="O75">
    <cfRule type="expression" dxfId="50" priority="50" stopIfTrue="1">
      <formula>ISERROR(O75)</formula>
    </cfRule>
  </conditionalFormatting>
  <conditionalFormatting sqref="Q75">
    <cfRule type="expression" dxfId="49" priority="49" stopIfTrue="1">
      <formula>ISERROR(Q75)</formula>
    </cfRule>
  </conditionalFormatting>
  <conditionalFormatting sqref="J75">
    <cfRule type="expression" dxfId="48" priority="47" stopIfTrue="1">
      <formula>ISERROR(J75)</formula>
    </cfRule>
  </conditionalFormatting>
  <conditionalFormatting sqref="M75">
    <cfRule type="expression" dxfId="47" priority="46" stopIfTrue="1">
      <formula>ISERROR(M75)</formula>
    </cfRule>
  </conditionalFormatting>
  <conditionalFormatting sqref="S75">
    <cfRule type="expression" dxfId="46" priority="42" stopIfTrue="1">
      <formula>ISERROR(S75)</formula>
    </cfRule>
  </conditionalFormatting>
  <conditionalFormatting sqref="S75">
    <cfRule type="expression" dxfId="45" priority="44" stopIfTrue="1">
      <formula>ISERROR(S75)</formula>
    </cfRule>
  </conditionalFormatting>
  <conditionalFormatting sqref="S75">
    <cfRule type="expression" dxfId="44" priority="43" stopIfTrue="1">
      <formula>ISERROR(S75)</formula>
    </cfRule>
  </conditionalFormatting>
  <conditionalFormatting sqref="J75">
    <cfRule type="expression" dxfId="43" priority="41" stopIfTrue="1">
      <formula>ISERROR(J75)</formula>
    </cfRule>
  </conditionalFormatting>
  <conditionalFormatting sqref="J75">
    <cfRule type="expression" dxfId="42" priority="40" stopIfTrue="1">
      <formula>ISERROR(J75)</formula>
    </cfRule>
  </conditionalFormatting>
  <conditionalFormatting sqref="M75">
    <cfRule type="expression" dxfId="41" priority="39" stopIfTrue="1">
      <formula>ISERROR(M75)</formula>
    </cfRule>
  </conditionalFormatting>
  <conditionalFormatting sqref="M75">
    <cfRule type="expression" dxfId="40" priority="38" stopIfTrue="1">
      <formula>ISERROR(M75)</formula>
    </cfRule>
  </conditionalFormatting>
  <conditionalFormatting sqref="P75">
    <cfRule type="expression" dxfId="39" priority="37" stopIfTrue="1">
      <formula>ISERROR(P75)</formula>
    </cfRule>
  </conditionalFormatting>
  <conditionalFormatting sqref="P75">
    <cfRule type="expression" dxfId="38" priority="36" stopIfTrue="1">
      <formula>ISERROR(P75)</formula>
    </cfRule>
  </conditionalFormatting>
  <conditionalFormatting sqref="H7">
    <cfRule type="expression" dxfId="37" priority="35" stopIfTrue="1">
      <formula>ISERROR(H7)</formula>
    </cfRule>
  </conditionalFormatting>
  <conditionalFormatting sqref="H7">
    <cfRule type="expression" dxfId="36" priority="34" stopIfTrue="1">
      <formula>ISERROR(H7)</formula>
    </cfRule>
  </conditionalFormatting>
  <conditionalFormatting sqref="H7">
    <cfRule type="expression" dxfId="35" priority="33" stopIfTrue="1">
      <formula>ISERROR(H7)</formula>
    </cfRule>
  </conditionalFormatting>
  <conditionalFormatting sqref="I7">
    <cfRule type="expression" dxfId="34" priority="32" stopIfTrue="1">
      <formula>ISERROR(I7)</formula>
    </cfRule>
  </conditionalFormatting>
  <conditionalFormatting sqref="I7">
    <cfRule type="expression" dxfId="33" priority="31" stopIfTrue="1">
      <formula>ISERROR(I7)</formula>
    </cfRule>
  </conditionalFormatting>
  <conditionalFormatting sqref="I7">
    <cfRule type="expression" dxfId="32" priority="30" stopIfTrue="1">
      <formula>ISERROR(I7)</formula>
    </cfRule>
  </conditionalFormatting>
  <conditionalFormatting sqref="K7">
    <cfRule type="expression" dxfId="31" priority="29" stopIfTrue="1">
      <formula>ISERROR(K7)</formula>
    </cfRule>
  </conditionalFormatting>
  <conditionalFormatting sqref="K7">
    <cfRule type="expression" dxfId="30" priority="28" stopIfTrue="1">
      <formula>ISERROR(K7)</formula>
    </cfRule>
  </conditionalFormatting>
  <conditionalFormatting sqref="K7">
    <cfRule type="expression" dxfId="29" priority="27" stopIfTrue="1">
      <formula>ISERROR(K7)</formula>
    </cfRule>
  </conditionalFormatting>
  <conditionalFormatting sqref="L7">
    <cfRule type="expression" dxfId="28" priority="26" stopIfTrue="1">
      <formula>ISERROR(L7)</formula>
    </cfRule>
  </conditionalFormatting>
  <conditionalFormatting sqref="L7">
    <cfRule type="expression" dxfId="27" priority="25" stopIfTrue="1">
      <formula>ISERROR(L7)</formula>
    </cfRule>
  </conditionalFormatting>
  <conditionalFormatting sqref="L7">
    <cfRule type="expression" dxfId="26" priority="24" stopIfTrue="1">
      <formula>ISERROR(L7)</formula>
    </cfRule>
  </conditionalFormatting>
  <conditionalFormatting sqref="N7">
    <cfRule type="expression" dxfId="25" priority="23" stopIfTrue="1">
      <formula>ISERROR(N7)</formula>
    </cfRule>
  </conditionalFormatting>
  <conditionalFormatting sqref="N7">
    <cfRule type="expression" dxfId="24" priority="22" stopIfTrue="1">
      <formula>ISERROR(N7)</formula>
    </cfRule>
  </conditionalFormatting>
  <conditionalFormatting sqref="N7">
    <cfRule type="expression" dxfId="23" priority="21" stopIfTrue="1">
      <formula>ISERROR(N7)</formula>
    </cfRule>
  </conditionalFormatting>
  <conditionalFormatting sqref="O7">
    <cfRule type="expression" dxfId="22" priority="20" stopIfTrue="1">
      <formula>ISERROR(O7)</formula>
    </cfRule>
  </conditionalFormatting>
  <conditionalFormatting sqref="O7">
    <cfRule type="expression" dxfId="21" priority="19" stopIfTrue="1">
      <formula>ISERROR(O7)</formula>
    </cfRule>
  </conditionalFormatting>
  <conditionalFormatting sqref="O7">
    <cfRule type="expression" dxfId="20" priority="18" stopIfTrue="1">
      <formula>ISERROR(O7)</formula>
    </cfRule>
  </conditionalFormatting>
  <conditionalFormatting sqref="D6">
    <cfRule type="expression" dxfId="19" priority="17" stopIfTrue="1">
      <formula>ISERROR(D6)</formula>
    </cfRule>
  </conditionalFormatting>
  <conditionalFormatting sqref="F6">
    <cfRule type="expression" dxfId="18" priority="16" stopIfTrue="1">
      <formula>ISERROR(F6)</formula>
    </cfRule>
  </conditionalFormatting>
  <conditionalFormatting sqref="F6">
    <cfRule type="expression" dxfId="17" priority="15" stopIfTrue="1">
      <formula>ISERROR(F6)</formula>
    </cfRule>
  </conditionalFormatting>
  <conditionalFormatting sqref="H6:I6">
    <cfRule type="expression" dxfId="16" priority="14" stopIfTrue="1">
      <formula>ISERROR(H6)</formula>
    </cfRule>
  </conditionalFormatting>
  <conditionalFormatting sqref="I6">
    <cfRule type="expression" dxfId="15" priority="13" stopIfTrue="1">
      <formula>ISERROR(I6)</formula>
    </cfRule>
  </conditionalFormatting>
  <conditionalFormatting sqref="I6">
    <cfRule type="expression" dxfId="14" priority="12" stopIfTrue="1">
      <formula>ISERROR(I6)</formula>
    </cfRule>
  </conditionalFormatting>
  <conditionalFormatting sqref="K6:L6">
    <cfRule type="expression" dxfId="13" priority="11" stopIfTrue="1">
      <formula>ISERROR(K6)</formula>
    </cfRule>
  </conditionalFormatting>
  <conditionalFormatting sqref="K6:L6">
    <cfRule type="expression" dxfId="12" priority="10" stopIfTrue="1">
      <formula>ISERROR(K6)</formula>
    </cfRule>
  </conditionalFormatting>
  <conditionalFormatting sqref="L6">
    <cfRule type="expression" dxfId="11" priority="9" stopIfTrue="1">
      <formula>ISERROR(L6)</formula>
    </cfRule>
  </conditionalFormatting>
  <conditionalFormatting sqref="L6">
    <cfRule type="expression" dxfId="10" priority="8" stopIfTrue="1">
      <formula>ISERROR(L6)</formula>
    </cfRule>
  </conditionalFormatting>
  <conditionalFormatting sqref="N6:O6">
    <cfRule type="expression" dxfId="9" priority="7" stopIfTrue="1">
      <formula>ISERROR(N6)</formula>
    </cfRule>
  </conditionalFormatting>
  <conditionalFormatting sqref="N6:O6">
    <cfRule type="expression" dxfId="8" priority="6" stopIfTrue="1">
      <formula>ISERROR(N6)</formula>
    </cfRule>
  </conditionalFormatting>
  <conditionalFormatting sqref="N6:O6">
    <cfRule type="expression" dxfId="7" priority="5" stopIfTrue="1">
      <formula>ISERROR(N6)</formula>
    </cfRule>
  </conditionalFormatting>
  <conditionalFormatting sqref="O6">
    <cfRule type="expression" dxfId="6" priority="4" stopIfTrue="1">
      <formula>ISERROR(O6)</formula>
    </cfRule>
  </conditionalFormatting>
  <conditionalFormatting sqref="O6">
    <cfRule type="expression" dxfId="5" priority="3" stopIfTrue="1">
      <formula>ISERROR(O6)</formula>
    </cfRule>
  </conditionalFormatting>
  <conditionalFormatting sqref="R6">
    <cfRule type="expression" dxfId="4" priority="2" stopIfTrue="1">
      <formula>ISERROR(R6)</formula>
    </cfRule>
  </conditionalFormatting>
  <conditionalFormatting sqref="R6">
    <cfRule type="expression" dxfId="3" priority="1" stopIfTrue="1">
      <formula>ISERROR(R6)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 J6 M6 P6"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259"/>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9.85546875"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5" width="6"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358</v>
      </c>
      <c r="B2" t="s">
        <v>364</v>
      </c>
      <c r="C2" t="s">
        <v>635</v>
      </c>
      <c r="D2" t="s">
        <v>410</v>
      </c>
      <c r="E2">
        <v>49</v>
      </c>
      <c r="F2">
        <v>5</v>
      </c>
      <c r="G2">
        <v>59.29</v>
      </c>
      <c r="L2">
        <v>16</v>
      </c>
      <c r="M2">
        <v>19</v>
      </c>
      <c r="N2">
        <v>2</v>
      </c>
      <c r="O2">
        <v>11</v>
      </c>
      <c r="P2">
        <v>1</v>
      </c>
    </row>
    <row r="3" spans="1:16" x14ac:dyDescent="0.2">
      <c r="A3" t="s">
        <v>358</v>
      </c>
      <c r="B3" t="s">
        <v>365</v>
      </c>
      <c r="C3" t="s">
        <v>635</v>
      </c>
      <c r="D3" t="s">
        <v>410</v>
      </c>
      <c r="E3">
        <v>3</v>
      </c>
      <c r="F3">
        <v>1</v>
      </c>
      <c r="G3">
        <v>107.67</v>
      </c>
      <c r="M3">
        <v>3</v>
      </c>
    </row>
    <row r="4" spans="1:16" x14ac:dyDescent="0.2">
      <c r="A4" t="s">
        <v>358</v>
      </c>
      <c r="B4" t="s">
        <v>366</v>
      </c>
      <c r="C4" t="s">
        <v>635</v>
      </c>
      <c r="D4" t="s">
        <v>410</v>
      </c>
      <c r="E4">
        <v>3</v>
      </c>
      <c r="G4">
        <v>49.33</v>
      </c>
      <c r="M4">
        <v>2</v>
      </c>
      <c r="N4">
        <v>1</v>
      </c>
    </row>
    <row r="5" spans="1:16" x14ac:dyDescent="0.2">
      <c r="A5" t="s">
        <v>358</v>
      </c>
      <c r="B5" t="s">
        <v>437</v>
      </c>
      <c r="C5" t="s">
        <v>636</v>
      </c>
      <c r="D5" t="s">
        <v>410</v>
      </c>
      <c r="E5">
        <v>117</v>
      </c>
      <c r="F5">
        <v>60</v>
      </c>
      <c r="G5">
        <v>131.99</v>
      </c>
      <c r="L5">
        <v>24</v>
      </c>
      <c r="M5">
        <v>71</v>
      </c>
      <c r="N5">
        <v>17</v>
      </c>
      <c r="O5">
        <v>3</v>
      </c>
      <c r="P5">
        <v>2</v>
      </c>
    </row>
    <row r="6" spans="1:16" x14ac:dyDescent="0.2">
      <c r="A6" t="s">
        <v>358</v>
      </c>
      <c r="B6" t="s">
        <v>363</v>
      </c>
      <c r="C6" t="s">
        <v>636</v>
      </c>
      <c r="D6" t="s">
        <v>410</v>
      </c>
      <c r="E6">
        <v>116</v>
      </c>
      <c r="F6">
        <v>60</v>
      </c>
      <c r="G6">
        <v>133.02000000000001</v>
      </c>
      <c r="L6">
        <v>24</v>
      </c>
      <c r="M6">
        <v>70</v>
      </c>
      <c r="N6">
        <v>17</v>
      </c>
      <c r="O6">
        <v>3</v>
      </c>
      <c r="P6">
        <v>2</v>
      </c>
    </row>
    <row r="7" spans="1:16" x14ac:dyDescent="0.2">
      <c r="A7" t="s">
        <v>358</v>
      </c>
      <c r="B7" t="s">
        <v>365</v>
      </c>
      <c r="C7" t="s">
        <v>636</v>
      </c>
      <c r="D7" t="s">
        <v>410</v>
      </c>
      <c r="E7">
        <v>1</v>
      </c>
      <c r="G7">
        <v>13</v>
      </c>
      <c r="M7">
        <v>1</v>
      </c>
    </row>
    <row r="8" spans="1:16" x14ac:dyDescent="0.2">
      <c r="A8" t="s">
        <v>358</v>
      </c>
      <c r="B8" t="s">
        <v>437</v>
      </c>
      <c r="C8" t="s">
        <v>637</v>
      </c>
      <c r="D8" t="s">
        <v>410</v>
      </c>
      <c r="E8">
        <v>791</v>
      </c>
      <c r="F8">
        <v>183</v>
      </c>
      <c r="G8">
        <v>92.78</v>
      </c>
      <c r="L8">
        <v>1</v>
      </c>
      <c r="M8">
        <v>653</v>
      </c>
      <c r="N8">
        <v>137</v>
      </c>
    </row>
    <row r="9" spans="1:16" x14ac:dyDescent="0.2">
      <c r="A9" t="s">
        <v>358</v>
      </c>
      <c r="B9" t="s">
        <v>363</v>
      </c>
      <c r="C9" t="s">
        <v>637</v>
      </c>
      <c r="D9" t="s">
        <v>410</v>
      </c>
      <c r="E9">
        <v>777</v>
      </c>
      <c r="F9">
        <v>182</v>
      </c>
      <c r="G9">
        <v>93.42</v>
      </c>
      <c r="L9">
        <v>1</v>
      </c>
      <c r="M9">
        <v>641</v>
      </c>
      <c r="N9">
        <v>135</v>
      </c>
    </row>
    <row r="10" spans="1:16" x14ac:dyDescent="0.2">
      <c r="A10" t="s">
        <v>358</v>
      </c>
      <c r="B10" t="s">
        <v>365</v>
      </c>
      <c r="C10" t="s">
        <v>637</v>
      </c>
      <c r="D10" t="s">
        <v>410</v>
      </c>
      <c r="E10">
        <v>5</v>
      </c>
      <c r="G10">
        <v>57.2</v>
      </c>
      <c r="M10">
        <v>3</v>
      </c>
      <c r="N10">
        <v>2</v>
      </c>
    </row>
    <row r="11" spans="1:16" x14ac:dyDescent="0.2">
      <c r="A11" t="s">
        <v>358</v>
      </c>
      <c r="B11" t="s">
        <v>366</v>
      </c>
      <c r="C11" t="s">
        <v>637</v>
      </c>
      <c r="D11" t="s">
        <v>410</v>
      </c>
      <c r="E11">
        <v>9</v>
      </c>
      <c r="F11">
        <v>1</v>
      </c>
      <c r="G11">
        <v>57.11</v>
      </c>
      <c r="M11">
        <v>9</v>
      </c>
    </row>
    <row r="12" spans="1:16" x14ac:dyDescent="0.2">
      <c r="A12" t="s">
        <v>358</v>
      </c>
      <c r="B12" t="s">
        <v>437</v>
      </c>
      <c r="C12" t="s">
        <v>638</v>
      </c>
      <c r="D12" t="s">
        <v>410</v>
      </c>
      <c r="E12">
        <v>2911</v>
      </c>
      <c r="F12">
        <v>784</v>
      </c>
      <c r="G12">
        <v>101.57</v>
      </c>
      <c r="L12">
        <v>257</v>
      </c>
      <c r="M12">
        <v>1653</v>
      </c>
      <c r="N12">
        <v>600</v>
      </c>
      <c r="O12">
        <v>291</v>
      </c>
      <c r="P12">
        <v>110</v>
      </c>
    </row>
    <row r="13" spans="1:16" x14ac:dyDescent="0.2">
      <c r="A13" t="s">
        <v>358</v>
      </c>
      <c r="B13" t="s">
        <v>363</v>
      </c>
      <c r="C13" t="s">
        <v>638</v>
      </c>
      <c r="D13" t="s">
        <v>410</v>
      </c>
      <c r="E13">
        <v>2268</v>
      </c>
      <c r="F13">
        <v>652</v>
      </c>
      <c r="G13">
        <v>106.05</v>
      </c>
      <c r="L13">
        <v>184</v>
      </c>
      <c r="M13">
        <v>1227</v>
      </c>
      <c r="N13">
        <v>560</v>
      </c>
      <c r="O13">
        <v>218</v>
      </c>
      <c r="P13">
        <v>79</v>
      </c>
    </row>
    <row r="14" spans="1:16" x14ac:dyDescent="0.2">
      <c r="A14" t="s">
        <v>358</v>
      </c>
      <c r="B14" t="s">
        <v>364</v>
      </c>
      <c r="C14" t="s">
        <v>638</v>
      </c>
      <c r="D14" t="s">
        <v>410</v>
      </c>
      <c r="E14">
        <v>512</v>
      </c>
      <c r="F14">
        <v>104</v>
      </c>
      <c r="G14">
        <v>86.39</v>
      </c>
      <c r="L14">
        <v>71</v>
      </c>
      <c r="M14">
        <v>368</v>
      </c>
      <c r="N14">
        <v>18</v>
      </c>
      <c r="O14">
        <v>36</v>
      </c>
      <c r="P14">
        <v>19</v>
      </c>
    </row>
    <row r="15" spans="1:16" x14ac:dyDescent="0.2">
      <c r="A15" t="s">
        <v>358</v>
      </c>
      <c r="B15" t="s">
        <v>365</v>
      </c>
      <c r="C15" t="s">
        <v>638</v>
      </c>
      <c r="D15" t="s">
        <v>410</v>
      </c>
      <c r="E15">
        <v>73</v>
      </c>
      <c r="F15">
        <v>8</v>
      </c>
      <c r="G15">
        <v>75</v>
      </c>
      <c r="L15">
        <v>1</v>
      </c>
      <c r="M15">
        <v>27</v>
      </c>
      <c r="N15">
        <v>15</v>
      </c>
      <c r="O15">
        <v>21</v>
      </c>
      <c r="P15">
        <v>9</v>
      </c>
    </row>
    <row r="16" spans="1:16" x14ac:dyDescent="0.2">
      <c r="A16" t="s">
        <v>358</v>
      </c>
      <c r="B16" t="s">
        <v>366</v>
      </c>
      <c r="C16" t="s">
        <v>638</v>
      </c>
      <c r="D16" t="s">
        <v>410</v>
      </c>
      <c r="E16">
        <v>58</v>
      </c>
      <c r="F16">
        <v>20</v>
      </c>
      <c r="G16">
        <v>93.97</v>
      </c>
      <c r="L16">
        <v>1</v>
      </c>
      <c r="M16">
        <v>31</v>
      </c>
      <c r="N16">
        <v>7</v>
      </c>
      <c r="O16">
        <v>16</v>
      </c>
      <c r="P16">
        <v>3</v>
      </c>
    </row>
    <row r="17" spans="1:16" x14ac:dyDescent="0.2">
      <c r="A17" t="s">
        <v>358</v>
      </c>
      <c r="B17" t="s">
        <v>437</v>
      </c>
      <c r="C17" t="s">
        <v>639</v>
      </c>
      <c r="D17" t="s">
        <v>410</v>
      </c>
      <c r="E17">
        <v>1171</v>
      </c>
      <c r="F17">
        <v>254</v>
      </c>
      <c r="G17">
        <v>69.59</v>
      </c>
      <c r="L17">
        <v>495</v>
      </c>
      <c r="M17">
        <v>384</v>
      </c>
      <c r="N17">
        <v>165</v>
      </c>
      <c r="O17">
        <v>83</v>
      </c>
      <c r="P17">
        <v>44</v>
      </c>
    </row>
    <row r="18" spans="1:16" x14ac:dyDescent="0.2">
      <c r="A18" t="s">
        <v>358</v>
      </c>
      <c r="B18" t="s">
        <v>363</v>
      </c>
      <c r="C18" t="s">
        <v>639</v>
      </c>
      <c r="D18" t="s">
        <v>410</v>
      </c>
      <c r="E18">
        <v>1165</v>
      </c>
      <c r="F18">
        <v>253</v>
      </c>
      <c r="G18">
        <v>69.33</v>
      </c>
      <c r="L18">
        <v>493</v>
      </c>
      <c r="M18">
        <v>380</v>
      </c>
      <c r="N18">
        <v>165</v>
      </c>
      <c r="O18">
        <v>83</v>
      </c>
      <c r="P18">
        <v>44</v>
      </c>
    </row>
    <row r="19" spans="1:16" x14ac:dyDescent="0.2">
      <c r="A19" t="s">
        <v>358</v>
      </c>
      <c r="B19" t="s">
        <v>365</v>
      </c>
      <c r="C19" t="s">
        <v>639</v>
      </c>
      <c r="D19" t="s">
        <v>410</v>
      </c>
      <c r="E19">
        <v>5</v>
      </c>
      <c r="F19">
        <v>1</v>
      </c>
      <c r="G19">
        <v>136.19999999999999</v>
      </c>
      <c r="L19">
        <v>2</v>
      </c>
      <c r="M19">
        <v>3</v>
      </c>
    </row>
    <row r="20" spans="1:16" x14ac:dyDescent="0.2">
      <c r="A20" t="s">
        <v>358</v>
      </c>
      <c r="B20" t="s">
        <v>366</v>
      </c>
      <c r="C20" t="s">
        <v>639</v>
      </c>
      <c r="D20" t="s">
        <v>410</v>
      </c>
      <c r="E20">
        <v>1</v>
      </c>
      <c r="G20">
        <v>50</v>
      </c>
      <c r="M20">
        <v>1</v>
      </c>
    </row>
    <row r="21" spans="1:16" x14ac:dyDescent="0.2">
      <c r="A21" t="s">
        <v>358</v>
      </c>
      <c r="B21" t="s">
        <v>437</v>
      </c>
      <c r="C21" t="s">
        <v>640</v>
      </c>
      <c r="D21" t="s">
        <v>410</v>
      </c>
      <c r="E21">
        <v>7014</v>
      </c>
      <c r="F21">
        <v>1400</v>
      </c>
      <c r="G21">
        <v>86.59</v>
      </c>
      <c r="L21">
        <v>6</v>
      </c>
      <c r="M21">
        <v>5693</v>
      </c>
      <c r="N21">
        <v>1304</v>
      </c>
      <c r="O21">
        <v>11</v>
      </c>
    </row>
    <row r="22" spans="1:16" x14ac:dyDescent="0.2">
      <c r="A22" t="s">
        <v>358</v>
      </c>
      <c r="B22" t="s">
        <v>363</v>
      </c>
      <c r="C22" t="s">
        <v>640</v>
      </c>
      <c r="D22" t="s">
        <v>410</v>
      </c>
      <c r="E22">
        <v>6803</v>
      </c>
      <c r="F22">
        <v>1376</v>
      </c>
      <c r="G22">
        <v>87.27</v>
      </c>
      <c r="L22">
        <v>6</v>
      </c>
      <c r="M22">
        <v>5514</v>
      </c>
      <c r="N22">
        <v>1273</v>
      </c>
      <c r="O22">
        <v>10</v>
      </c>
    </row>
    <row r="23" spans="1:16" x14ac:dyDescent="0.2">
      <c r="A23" t="s">
        <v>358</v>
      </c>
      <c r="B23" t="s">
        <v>364</v>
      </c>
      <c r="C23" t="s">
        <v>640</v>
      </c>
      <c r="D23" t="s">
        <v>410</v>
      </c>
      <c r="E23">
        <v>1</v>
      </c>
      <c r="G23">
        <v>109</v>
      </c>
      <c r="M23">
        <v>1</v>
      </c>
    </row>
    <row r="24" spans="1:16" x14ac:dyDescent="0.2">
      <c r="A24" t="s">
        <v>358</v>
      </c>
      <c r="B24" t="s">
        <v>365</v>
      </c>
      <c r="C24" t="s">
        <v>640</v>
      </c>
      <c r="D24" t="s">
        <v>410</v>
      </c>
      <c r="E24">
        <v>133</v>
      </c>
      <c r="F24">
        <v>11</v>
      </c>
      <c r="G24">
        <v>55.11</v>
      </c>
      <c r="M24">
        <v>101</v>
      </c>
      <c r="N24">
        <v>31</v>
      </c>
      <c r="O24">
        <v>1</v>
      </c>
    </row>
    <row r="25" spans="1:16" x14ac:dyDescent="0.2">
      <c r="A25" t="s">
        <v>358</v>
      </c>
      <c r="B25" t="s">
        <v>366</v>
      </c>
      <c r="C25" t="s">
        <v>640</v>
      </c>
      <c r="D25" t="s">
        <v>410</v>
      </c>
      <c r="E25">
        <v>77</v>
      </c>
      <c r="F25">
        <v>13</v>
      </c>
      <c r="G25">
        <v>80.17</v>
      </c>
      <c r="M25">
        <v>77</v>
      </c>
    </row>
    <row r="26" spans="1:16" x14ac:dyDescent="0.2">
      <c r="A26" t="s">
        <v>358</v>
      </c>
      <c r="B26" t="s">
        <v>437</v>
      </c>
      <c r="C26" t="s">
        <v>641</v>
      </c>
      <c r="D26" t="s">
        <v>410</v>
      </c>
      <c r="E26">
        <v>10091</v>
      </c>
      <c r="F26">
        <v>2500</v>
      </c>
      <c r="G26">
        <v>89.56</v>
      </c>
      <c r="L26">
        <v>1665</v>
      </c>
      <c r="M26">
        <v>5402</v>
      </c>
      <c r="N26">
        <v>1892</v>
      </c>
      <c r="O26">
        <v>812</v>
      </c>
      <c r="P26">
        <v>319</v>
      </c>
    </row>
    <row r="27" spans="1:16" x14ac:dyDescent="0.2">
      <c r="A27" t="s">
        <v>358</v>
      </c>
      <c r="B27" t="s">
        <v>363</v>
      </c>
      <c r="C27" t="s">
        <v>641</v>
      </c>
      <c r="D27" t="s">
        <v>410</v>
      </c>
      <c r="E27">
        <v>7721</v>
      </c>
      <c r="F27">
        <v>2189</v>
      </c>
      <c r="G27">
        <v>96.8</v>
      </c>
      <c r="L27">
        <v>1083</v>
      </c>
      <c r="M27">
        <v>4172</v>
      </c>
      <c r="N27">
        <v>1706</v>
      </c>
      <c r="O27">
        <v>531</v>
      </c>
      <c r="P27">
        <v>228</v>
      </c>
    </row>
    <row r="28" spans="1:16" x14ac:dyDescent="0.2">
      <c r="A28" t="s">
        <v>358</v>
      </c>
      <c r="B28" t="s">
        <v>364</v>
      </c>
      <c r="C28" t="s">
        <v>641</v>
      </c>
      <c r="D28" t="s">
        <v>410</v>
      </c>
      <c r="E28">
        <v>1879</v>
      </c>
      <c r="F28">
        <v>207</v>
      </c>
      <c r="G28">
        <v>60.03</v>
      </c>
      <c r="L28">
        <v>576</v>
      </c>
      <c r="M28">
        <v>921</v>
      </c>
      <c r="N28">
        <v>75</v>
      </c>
      <c r="O28">
        <v>236</v>
      </c>
      <c r="P28">
        <v>71</v>
      </c>
    </row>
    <row r="29" spans="1:16" x14ac:dyDescent="0.2">
      <c r="A29" t="s">
        <v>358</v>
      </c>
      <c r="B29" t="s">
        <v>365</v>
      </c>
      <c r="C29" t="s">
        <v>641</v>
      </c>
      <c r="D29" t="s">
        <v>410</v>
      </c>
      <c r="E29">
        <v>225</v>
      </c>
      <c r="F29">
        <v>39</v>
      </c>
      <c r="G29">
        <v>89.11</v>
      </c>
      <c r="L29">
        <v>2</v>
      </c>
      <c r="M29">
        <v>114</v>
      </c>
      <c r="N29">
        <v>69</v>
      </c>
      <c r="O29">
        <v>28</v>
      </c>
      <c r="P29">
        <v>12</v>
      </c>
    </row>
    <row r="30" spans="1:16" x14ac:dyDescent="0.2">
      <c r="A30" t="s">
        <v>358</v>
      </c>
      <c r="B30" t="s">
        <v>366</v>
      </c>
      <c r="C30" t="s">
        <v>641</v>
      </c>
      <c r="D30" t="s">
        <v>410</v>
      </c>
      <c r="E30">
        <v>266</v>
      </c>
      <c r="F30">
        <v>65</v>
      </c>
      <c r="G30">
        <v>88.59</v>
      </c>
      <c r="L30">
        <v>4</v>
      </c>
      <c r="M30">
        <v>195</v>
      </c>
      <c r="N30">
        <v>42</v>
      </c>
      <c r="O30">
        <v>17</v>
      </c>
      <c r="P30">
        <v>8</v>
      </c>
    </row>
    <row r="31" spans="1:16" x14ac:dyDescent="0.2">
      <c r="A31" t="s">
        <v>358</v>
      </c>
      <c r="B31" t="s">
        <v>437</v>
      </c>
      <c r="C31" t="s">
        <v>642</v>
      </c>
      <c r="D31" t="s">
        <v>410</v>
      </c>
      <c r="E31">
        <v>2755</v>
      </c>
      <c r="F31">
        <v>1128</v>
      </c>
      <c r="G31">
        <v>115.09</v>
      </c>
      <c r="L31">
        <v>561</v>
      </c>
      <c r="M31">
        <v>1621</v>
      </c>
      <c r="N31">
        <v>328</v>
      </c>
      <c r="O31">
        <v>187</v>
      </c>
      <c r="P31">
        <v>58</v>
      </c>
    </row>
    <row r="32" spans="1:16" x14ac:dyDescent="0.2">
      <c r="A32" t="s">
        <v>358</v>
      </c>
      <c r="B32" t="s">
        <v>363</v>
      </c>
      <c r="C32" t="s">
        <v>642</v>
      </c>
      <c r="D32" t="s">
        <v>410</v>
      </c>
      <c r="E32">
        <v>2734</v>
      </c>
      <c r="F32">
        <v>1121</v>
      </c>
      <c r="G32">
        <v>115.2</v>
      </c>
      <c r="L32">
        <v>557</v>
      </c>
      <c r="M32">
        <v>1609</v>
      </c>
      <c r="N32">
        <v>326</v>
      </c>
      <c r="O32">
        <v>186</v>
      </c>
      <c r="P32">
        <v>56</v>
      </c>
    </row>
    <row r="33" spans="1:16" x14ac:dyDescent="0.2">
      <c r="A33" t="s">
        <v>358</v>
      </c>
      <c r="B33" t="s">
        <v>364</v>
      </c>
      <c r="C33" t="s">
        <v>642</v>
      </c>
      <c r="D33" t="s">
        <v>410</v>
      </c>
      <c r="E33">
        <v>2</v>
      </c>
      <c r="G33">
        <v>45.5</v>
      </c>
      <c r="O33">
        <v>1</v>
      </c>
      <c r="P33">
        <v>1</v>
      </c>
    </row>
    <row r="34" spans="1:16" x14ac:dyDescent="0.2">
      <c r="A34" t="s">
        <v>358</v>
      </c>
      <c r="B34" t="s">
        <v>365</v>
      </c>
      <c r="C34" t="s">
        <v>642</v>
      </c>
      <c r="D34" t="s">
        <v>410</v>
      </c>
      <c r="E34">
        <v>13</v>
      </c>
      <c r="F34">
        <v>3</v>
      </c>
      <c r="G34">
        <v>91.23</v>
      </c>
      <c r="L34">
        <v>4</v>
      </c>
      <c r="M34">
        <v>6</v>
      </c>
      <c r="N34">
        <v>2</v>
      </c>
      <c r="P34">
        <v>1</v>
      </c>
    </row>
    <row r="35" spans="1:16" x14ac:dyDescent="0.2">
      <c r="A35" t="s">
        <v>358</v>
      </c>
      <c r="B35" t="s">
        <v>366</v>
      </c>
      <c r="C35" t="s">
        <v>642</v>
      </c>
      <c r="D35" t="s">
        <v>410</v>
      </c>
      <c r="E35">
        <v>6</v>
      </c>
      <c r="F35">
        <v>4</v>
      </c>
      <c r="G35">
        <v>143</v>
      </c>
      <c r="M35">
        <v>6</v>
      </c>
    </row>
    <row r="36" spans="1:16" x14ac:dyDescent="0.2">
      <c r="A36" t="s">
        <v>358</v>
      </c>
      <c r="B36" t="s">
        <v>437</v>
      </c>
      <c r="C36" t="s">
        <v>643</v>
      </c>
      <c r="D36" t="s">
        <v>410</v>
      </c>
      <c r="E36">
        <v>1841</v>
      </c>
      <c r="F36">
        <v>801</v>
      </c>
      <c r="G36">
        <v>140.26</v>
      </c>
      <c r="L36">
        <v>379</v>
      </c>
      <c r="M36">
        <v>1047</v>
      </c>
      <c r="N36">
        <v>264</v>
      </c>
      <c r="O36">
        <v>130</v>
      </c>
      <c r="P36">
        <v>21</v>
      </c>
    </row>
    <row r="37" spans="1:16" x14ac:dyDescent="0.2">
      <c r="A37" t="s">
        <v>358</v>
      </c>
      <c r="B37" t="s">
        <v>363</v>
      </c>
      <c r="C37" t="s">
        <v>643</v>
      </c>
      <c r="D37" t="s">
        <v>410</v>
      </c>
      <c r="E37">
        <v>1834</v>
      </c>
      <c r="F37">
        <v>800</v>
      </c>
      <c r="G37">
        <v>140.29</v>
      </c>
      <c r="L37">
        <v>377</v>
      </c>
      <c r="M37">
        <v>1044</v>
      </c>
      <c r="N37">
        <v>263</v>
      </c>
      <c r="O37">
        <v>129</v>
      </c>
      <c r="P37">
        <v>21</v>
      </c>
    </row>
    <row r="38" spans="1:16" x14ac:dyDescent="0.2">
      <c r="A38" t="s">
        <v>358</v>
      </c>
      <c r="B38" t="s">
        <v>365</v>
      </c>
      <c r="C38" t="s">
        <v>643</v>
      </c>
      <c r="D38" t="s">
        <v>410</v>
      </c>
      <c r="E38">
        <v>4</v>
      </c>
      <c r="F38">
        <v>1</v>
      </c>
      <c r="G38">
        <v>149.5</v>
      </c>
      <c r="L38">
        <v>2</v>
      </c>
      <c r="M38">
        <v>1</v>
      </c>
      <c r="N38">
        <v>1</v>
      </c>
    </row>
    <row r="39" spans="1:16" x14ac:dyDescent="0.2">
      <c r="A39" t="s">
        <v>358</v>
      </c>
      <c r="B39" t="s">
        <v>366</v>
      </c>
      <c r="C39" t="s">
        <v>643</v>
      </c>
      <c r="D39" t="s">
        <v>410</v>
      </c>
      <c r="E39">
        <v>3</v>
      </c>
      <c r="G39">
        <v>107.67</v>
      </c>
      <c r="M39">
        <v>2</v>
      </c>
      <c r="O39">
        <v>1</v>
      </c>
    </row>
    <row r="40" spans="1:16" x14ac:dyDescent="0.2">
      <c r="A40" t="s">
        <v>358</v>
      </c>
      <c r="B40" t="s">
        <v>437</v>
      </c>
      <c r="C40" t="s">
        <v>644</v>
      </c>
      <c r="D40" t="s">
        <v>410</v>
      </c>
      <c r="E40">
        <v>26994</v>
      </c>
      <c r="F40">
        <v>6338</v>
      </c>
      <c r="G40">
        <v>94.66</v>
      </c>
      <c r="L40">
        <v>31</v>
      </c>
      <c r="M40">
        <v>22975</v>
      </c>
      <c r="N40">
        <v>3984</v>
      </c>
      <c r="O40">
        <v>4</v>
      </c>
    </row>
    <row r="41" spans="1:16" x14ac:dyDescent="0.2">
      <c r="A41" t="s">
        <v>358</v>
      </c>
      <c r="B41" t="s">
        <v>363</v>
      </c>
      <c r="C41" t="s">
        <v>644</v>
      </c>
      <c r="D41" t="s">
        <v>410</v>
      </c>
      <c r="E41">
        <v>25861</v>
      </c>
      <c r="F41">
        <v>6114</v>
      </c>
      <c r="G41">
        <v>95.36</v>
      </c>
      <c r="L41">
        <v>30</v>
      </c>
      <c r="M41">
        <v>22067</v>
      </c>
      <c r="N41">
        <v>3761</v>
      </c>
      <c r="O41">
        <v>3</v>
      </c>
    </row>
    <row r="42" spans="1:16" x14ac:dyDescent="0.2">
      <c r="A42" t="s">
        <v>358</v>
      </c>
      <c r="B42" t="s">
        <v>364</v>
      </c>
      <c r="C42" t="s">
        <v>644</v>
      </c>
      <c r="D42" t="s">
        <v>410</v>
      </c>
      <c r="E42">
        <v>4</v>
      </c>
      <c r="G42">
        <v>73</v>
      </c>
      <c r="M42">
        <v>4</v>
      </c>
    </row>
    <row r="43" spans="1:16" x14ac:dyDescent="0.2">
      <c r="A43" t="s">
        <v>358</v>
      </c>
      <c r="B43" t="s">
        <v>365</v>
      </c>
      <c r="C43" t="s">
        <v>644</v>
      </c>
      <c r="D43" t="s">
        <v>410</v>
      </c>
      <c r="E43">
        <v>596</v>
      </c>
      <c r="F43">
        <v>82</v>
      </c>
      <c r="G43">
        <v>66.39</v>
      </c>
      <c r="L43">
        <v>1</v>
      </c>
      <c r="M43">
        <v>379</v>
      </c>
      <c r="N43">
        <v>215</v>
      </c>
      <c r="O43">
        <v>1</v>
      </c>
    </row>
    <row r="44" spans="1:16" x14ac:dyDescent="0.2">
      <c r="A44" t="s">
        <v>358</v>
      </c>
      <c r="B44" t="s">
        <v>366</v>
      </c>
      <c r="C44" t="s">
        <v>644</v>
      </c>
      <c r="D44" t="s">
        <v>410</v>
      </c>
      <c r="E44">
        <v>533</v>
      </c>
      <c r="F44">
        <v>142</v>
      </c>
      <c r="G44">
        <v>92.36</v>
      </c>
      <c r="M44">
        <v>525</v>
      </c>
      <c r="N44">
        <v>8</v>
      </c>
    </row>
    <row r="45" spans="1:16" x14ac:dyDescent="0.2">
      <c r="A45" t="s">
        <v>358</v>
      </c>
      <c r="B45" t="s">
        <v>437</v>
      </c>
      <c r="C45" t="s">
        <v>645</v>
      </c>
      <c r="D45" t="s">
        <v>410</v>
      </c>
      <c r="E45">
        <v>418</v>
      </c>
      <c r="F45">
        <v>59</v>
      </c>
      <c r="G45">
        <v>69.48</v>
      </c>
      <c r="L45">
        <v>90</v>
      </c>
      <c r="M45">
        <v>236</v>
      </c>
      <c r="N45">
        <v>48</v>
      </c>
      <c r="O45">
        <v>30</v>
      </c>
      <c r="P45">
        <v>14</v>
      </c>
    </row>
    <row r="46" spans="1:16" x14ac:dyDescent="0.2">
      <c r="A46" t="s">
        <v>358</v>
      </c>
      <c r="B46" t="s">
        <v>363</v>
      </c>
      <c r="C46" t="s">
        <v>645</v>
      </c>
      <c r="D46" t="s">
        <v>410</v>
      </c>
      <c r="E46">
        <v>273</v>
      </c>
      <c r="F46">
        <v>36</v>
      </c>
      <c r="G46">
        <v>71.58</v>
      </c>
      <c r="L46">
        <v>47</v>
      </c>
      <c r="M46">
        <v>165</v>
      </c>
      <c r="N46">
        <v>41</v>
      </c>
      <c r="O46">
        <v>13</v>
      </c>
      <c r="P46">
        <v>7</v>
      </c>
    </row>
    <row r="47" spans="1:16" x14ac:dyDescent="0.2">
      <c r="A47" t="s">
        <v>358</v>
      </c>
      <c r="B47" t="s">
        <v>364</v>
      </c>
      <c r="C47" t="s">
        <v>645</v>
      </c>
      <c r="D47" t="s">
        <v>410</v>
      </c>
      <c r="E47">
        <v>132</v>
      </c>
      <c r="F47">
        <v>19</v>
      </c>
      <c r="G47">
        <v>62.76</v>
      </c>
      <c r="L47">
        <v>43</v>
      </c>
      <c r="M47">
        <v>65</v>
      </c>
      <c r="N47">
        <v>4</v>
      </c>
      <c r="O47">
        <v>14</v>
      </c>
      <c r="P47">
        <v>6</v>
      </c>
    </row>
    <row r="48" spans="1:16" x14ac:dyDescent="0.2">
      <c r="A48" t="s">
        <v>358</v>
      </c>
      <c r="B48" t="s">
        <v>365</v>
      </c>
      <c r="C48" t="s">
        <v>645</v>
      </c>
      <c r="D48" t="s">
        <v>410</v>
      </c>
      <c r="E48">
        <v>2</v>
      </c>
      <c r="F48">
        <v>1</v>
      </c>
      <c r="G48">
        <v>132.5</v>
      </c>
      <c r="O48">
        <v>2</v>
      </c>
    </row>
    <row r="49" spans="1:16" x14ac:dyDescent="0.2">
      <c r="A49" t="s">
        <v>358</v>
      </c>
      <c r="B49" t="s">
        <v>366</v>
      </c>
      <c r="C49" t="s">
        <v>645</v>
      </c>
      <c r="D49" t="s">
        <v>410</v>
      </c>
      <c r="E49">
        <v>11</v>
      </c>
      <c r="F49">
        <v>3</v>
      </c>
      <c r="G49">
        <v>86.55</v>
      </c>
      <c r="M49">
        <v>6</v>
      </c>
      <c r="N49">
        <v>3</v>
      </c>
      <c r="O49">
        <v>1</v>
      </c>
      <c r="P49">
        <v>1</v>
      </c>
    </row>
    <row r="50" spans="1:16" x14ac:dyDescent="0.2">
      <c r="A50" t="s">
        <v>358</v>
      </c>
      <c r="B50" t="s">
        <v>437</v>
      </c>
      <c r="C50" t="s">
        <v>646</v>
      </c>
      <c r="D50" t="s">
        <v>410</v>
      </c>
      <c r="E50">
        <v>318</v>
      </c>
      <c r="F50">
        <v>131</v>
      </c>
      <c r="G50">
        <v>110.35</v>
      </c>
      <c r="L50">
        <v>65</v>
      </c>
      <c r="M50">
        <v>148</v>
      </c>
      <c r="N50">
        <v>64</v>
      </c>
      <c r="O50">
        <v>32</v>
      </c>
      <c r="P50">
        <v>9</v>
      </c>
    </row>
    <row r="51" spans="1:16" x14ac:dyDescent="0.2">
      <c r="A51" t="s">
        <v>358</v>
      </c>
      <c r="B51" t="s">
        <v>363</v>
      </c>
      <c r="C51" t="s">
        <v>646</v>
      </c>
      <c r="D51" t="s">
        <v>410</v>
      </c>
      <c r="E51">
        <v>310</v>
      </c>
      <c r="F51">
        <v>128</v>
      </c>
      <c r="G51">
        <v>110.41</v>
      </c>
      <c r="L51">
        <v>65</v>
      </c>
      <c r="M51">
        <v>142</v>
      </c>
      <c r="N51">
        <v>62</v>
      </c>
      <c r="O51">
        <v>32</v>
      </c>
      <c r="P51">
        <v>9</v>
      </c>
    </row>
    <row r="52" spans="1:16" x14ac:dyDescent="0.2">
      <c r="A52" t="s">
        <v>358</v>
      </c>
      <c r="B52" t="s">
        <v>365</v>
      </c>
      <c r="C52" t="s">
        <v>646</v>
      </c>
      <c r="D52" t="s">
        <v>410</v>
      </c>
      <c r="E52">
        <v>8</v>
      </c>
      <c r="F52">
        <v>3</v>
      </c>
      <c r="G52">
        <v>108</v>
      </c>
      <c r="M52">
        <v>6</v>
      </c>
      <c r="N52">
        <v>2</v>
      </c>
    </row>
    <row r="53" spans="1:16" x14ac:dyDescent="0.2">
      <c r="A53" t="s">
        <v>358</v>
      </c>
      <c r="B53" t="s">
        <v>437</v>
      </c>
      <c r="C53" t="s">
        <v>647</v>
      </c>
      <c r="D53" t="s">
        <v>410</v>
      </c>
      <c r="E53">
        <v>1624</v>
      </c>
      <c r="F53">
        <v>349</v>
      </c>
      <c r="G53">
        <v>85.47</v>
      </c>
      <c r="L53">
        <v>3</v>
      </c>
      <c r="M53">
        <v>1422</v>
      </c>
      <c r="N53">
        <v>198</v>
      </c>
      <c r="O53">
        <v>1</v>
      </c>
    </row>
    <row r="54" spans="1:16" x14ac:dyDescent="0.2">
      <c r="A54" t="s">
        <v>358</v>
      </c>
      <c r="B54" t="s">
        <v>363</v>
      </c>
      <c r="C54" t="s">
        <v>647</v>
      </c>
      <c r="D54" t="s">
        <v>410</v>
      </c>
      <c r="E54">
        <v>1559</v>
      </c>
      <c r="F54">
        <v>333</v>
      </c>
      <c r="G54">
        <v>85.12</v>
      </c>
      <c r="L54">
        <v>3</v>
      </c>
      <c r="M54">
        <v>1368</v>
      </c>
      <c r="N54">
        <v>188</v>
      </c>
    </row>
    <row r="55" spans="1:16" x14ac:dyDescent="0.2">
      <c r="A55" t="s">
        <v>358</v>
      </c>
      <c r="B55" t="s">
        <v>364</v>
      </c>
      <c r="C55" t="s">
        <v>647</v>
      </c>
      <c r="D55" t="s">
        <v>410</v>
      </c>
      <c r="E55">
        <v>1</v>
      </c>
      <c r="G55">
        <v>73</v>
      </c>
      <c r="M55">
        <v>1</v>
      </c>
    </row>
    <row r="56" spans="1:16" x14ac:dyDescent="0.2">
      <c r="A56" t="s">
        <v>358</v>
      </c>
      <c r="B56" t="s">
        <v>365</v>
      </c>
      <c r="C56" t="s">
        <v>647</v>
      </c>
      <c r="D56" t="s">
        <v>410</v>
      </c>
      <c r="E56">
        <v>33</v>
      </c>
      <c r="F56">
        <v>8</v>
      </c>
      <c r="G56">
        <v>92.58</v>
      </c>
      <c r="M56">
        <v>23</v>
      </c>
      <c r="N56">
        <v>10</v>
      </c>
    </row>
    <row r="57" spans="1:16" x14ac:dyDescent="0.2">
      <c r="A57" t="s">
        <v>358</v>
      </c>
      <c r="B57" t="s">
        <v>366</v>
      </c>
      <c r="C57" t="s">
        <v>647</v>
      </c>
      <c r="D57" t="s">
        <v>410</v>
      </c>
      <c r="E57">
        <v>31</v>
      </c>
      <c r="F57">
        <v>8</v>
      </c>
      <c r="G57">
        <v>96.1</v>
      </c>
      <c r="M57">
        <v>30</v>
      </c>
      <c r="O57">
        <v>1</v>
      </c>
    </row>
    <row r="58" spans="1:16" x14ac:dyDescent="0.2">
      <c r="A58" t="s">
        <v>358</v>
      </c>
      <c r="B58" t="s">
        <v>437</v>
      </c>
      <c r="C58" t="s">
        <v>648</v>
      </c>
      <c r="D58" t="s">
        <v>410</v>
      </c>
      <c r="E58">
        <v>3957</v>
      </c>
      <c r="F58">
        <v>1109</v>
      </c>
      <c r="G58">
        <v>94.14</v>
      </c>
      <c r="L58">
        <v>628</v>
      </c>
      <c r="M58">
        <v>2059</v>
      </c>
      <c r="N58">
        <v>735</v>
      </c>
      <c r="O58">
        <v>413</v>
      </c>
      <c r="P58">
        <v>120</v>
      </c>
    </row>
    <row r="59" spans="1:16" x14ac:dyDescent="0.2">
      <c r="A59" t="s">
        <v>358</v>
      </c>
      <c r="B59" t="s">
        <v>363</v>
      </c>
      <c r="C59" t="s">
        <v>648</v>
      </c>
      <c r="D59" t="s">
        <v>410</v>
      </c>
      <c r="E59">
        <v>3077</v>
      </c>
      <c r="F59">
        <v>943</v>
      </c>
      <c r="G59">
        <v>98.09</v>
      </c>
      <c r="L59">
        <v>474</v>
      </c>
      <c r="M59">
        <v>1652</v>
      </c>
      <c r="N59">
        <v>639</v>
      </c>
      <c r="O59">
        <v>225</v>
      </c>
      <c r="P59">
        <v>87</v>
      </c>
    </row>
    <row r="60" spans="1:16" x14ac:dyDescent="0.2">
      <c r="A60" t="s">
        <v>358</v>
      </c>
      <c r="B60" t="s">
        <v>364</v>
      </c>
      <c r="C60" t="s">
        <v>648</v>
      </c>
      <c r="D60" t="s">
        <v>410</v>
      </c>
      <c r="E60">
        <v>553</v>
      </c>
      <c r="F60">
        <v>81</v>
      </c>
      <c r="G60">
        <v>70.59</v>
      </c>
      <c r="L60">
        <v>152</v>
      </c>
      <c r="M60">
        <v>258</v>
      </c>
      <c r="N60">
        <v>35</v>
      </c>
      <c r="O60">
        <v>100</v>
      </c>
      <c r="P60">
        <v>8</v>
      </c>
    </row>
    <row r="61" spans="1:16" x14ac:dyDescent="0.2">
      <c r="A61" t="s">
        <v>358</v>
      </c>
      <c r="B61" t="s">
        <v>365</v>
      </c>
      <c r="C61" t="s">
        <v>648</v>
      </c>
      <c r="D61" t="s">
        <v>410</v>
      </c>
      <c r="E61">
        <v>199</v>
      </c>
      <c r="F61">
        <v>43</v>
      </c>
      <c r="G61">
        <v>91.03</v>
      </c>
      <c r="L61">
        <v>2</v>
      </c>
      <c r="M61">
        <v>87</v>
      </c>
      <c r="N61">
        <v>45</v>
      </c>
      <c r="O61">
        <v>50</v>
      </c>
      <c r="P61">
        <v>15</v>
      </c>
    </row>
    <row r="62" spans="1:16" x14ac:dyDescent="0.2">
      <c r="A62" t="s">
        <v>358</v>
      </c>
      <c r="B62" t="s">
        <v>366</v>
      </c>
      <c r="C62" t="s">
        <v>648</v>
      </c>
      <c r="D62" t="s">
        <v>410</v>
      </c>
      <c r="E62">
        <v>128</v>
      </c>
      <c r="F62">
        <v>42</v>
      </c>
      <c r="G62">
        <v>105.74</v>
      </c>
      <c r="M62">
        <v>62</v>
      </c>
      <c r="N62">
        <v>16</v>
      </c>
      <c r="O62">
        <v>38</v>
      </c>
      <c r="P62">
        <v>10</v>
      </c>
    </row>
    <row r="63" spans="1:16" x14ac:dyDescent="0.2">
      <c r="A63" t="s">
        <v>358</v>
      </c>
      <c r="B63" t="s">
        <v>437</v>
      </c>
      <c r="C63" t="s">
        <v>649</v>
      </c>
      <c r="D63" t="s">
        <v>410</v>
      </c>
      <c r="E63">
        <v>838</v>
      </c>
      <c r="F63">
        <v>323</v>
      </c>
      <c r="G63">
        <v>118.41</v>
      </c>
      <c r="L63">
        <v>259</v>
      </c>
      <c r="M63">
        <v>420</v>
      </c>
      <c r="N63">
        <v>81</v>
      </c>
      <c r="O63">
        <v>32</v>
      </c>
      <c r="P63">
        <v>46</v>
      </c>
    </row>
    <row r="64" spans="1:16" x14ac:dyDescent="0.2">
      <c r="A64" t="s">
        <v>358</v>
      </c>
      <c r="B64" t="s">
        <v>363</v>
      </c>
      <c r="C64" t="s">
        <v>649</v>
      </c>
      <c r="D64" t="s">
        <v>410</v>
      </c>
      <c r="E64">
        <v>827</v>
      </c>
      <c r="F64">
        <v>318</v>
      </c>
      <c r="G64">
        <v>118.07</v>
      </c>
      <c r="L64">
        <v>259</v>
      </c>
      <c r="M64">
        <v>411</v>
      </c>
      <c r="N64">
        <v>81</v>
      </c>
      <c r="O64">
        <v>32</v>
      </c>
      <c r="P64">
        <v>44</v>
      </c>
    </row>
    <row r="65" spans="1:16" x14ac:dyDescent="0.2">
      <c r="A65" t="s">
        <v>358</v>
      </c>
      <c r="B65" t="s">
        <v>365</v>
      </c>
      <c r="C65" t="s">
        <v>649</v>
      </c>
      <c r="D65" t="s">
        <v>410</v>
      </c>
      <c r="E65">
        <v>4</v>
      </c>
      <c r="F65">
        <v>2</v>
      </c>
      <c r="G65">
        <v>165.75</v>
      </c>
      <c r="M65">
        <v>4</v>
      </c>
    </row>
    <row r="66" spans="1:16" x14ac:dyDescent="0.2">
      <c r="A66" t="s">
        <v>358</v>
      </c>
      <c r="B66" t="s">
        <v>366</v>
      </c>
      <c r="C66" t="s">
        <v>649</v>
      </c>
      <c r="D66" t="s">
        <v>410</v>
      </c>
      <c r="E66">
        <v>7</v>
      </c>
      <c r="F66">
        <v>3</v>
      </c>
      <c r="G66">
        <v>130.43</v>
      </c>
      <c r="M66">
        <v>5</v>
      </c>
      <c r="P66">
        <v>2</v>
      </c>
    </row>
    <row r="67" spans="1:16" x14ac:dyDescent="0.2">
      <c r="A67" t="s">
        <v>358</v>
      </c>
      <c r="B67" t="s">
        <v>437</v>
      </c>
      <c r="C67" t="s">
        <v>650</v>
      </c>
      <c r="D67" t="s">
        <v>410</v>
      </c>
      <c r="E67">
        <v>9591</v>
      </c>
      <c r="F67">
        <v>2347</v>
      </c>
      <c r="G67">
        <v>95.75</v>
      </c>
      <c r="L67">
        <v>7</v>
      </c>
      <c r="M67">
        <v>8189</v>
      </c>
      <c r="N67">
        <v>1390</v>
      </c>
      <c r="O67">
        <v>5</v>
      </c>
    </row>
    <row r="68" spans="1:16" x14ac:dyDescent="0.2">
      <c r="A68" t="s">
        <v>358</v>
      </c>
      <c r="B68" t="s">
        <v>363</v>
      </c>
      <c r="C68" t="s">
        <v>650</v>
      </c>
      <c r="D68" t="s">
        <v>410</v>
      </c>
      <c r="E68">
        <v>8979</v>
      </c>
      <c r="F68">
        <v>2224</v>
      </c>
      <c r="G68">
        <v>96.97</v>
      </c>
      <c r="L68">
        <v>7</v>
      </c>
      <c r="M68">
        <v>7643</v>
      </c>
      <c r="N68">
        <v>1325</v>
      </c>
      <c r="O68">
        <v>4</v>
      </c>
    </row>
    <row r="69" spans="1:16" x14ac:dyDescent="0.2">
      <c r="A69" t="s">
        <v>358</v>
      </c>
      <c r="B69" t="s">
        <v>364</v>
      </c>
      <c r="C69" t="s">
        <v>650</v>
      </c>
      <c r="D69" t="s">
        <v>410</v>
      </c>
      <c r="E69">
        <v>5</v>
      </c>
      <c r="F69">
        <v>1</v>
      </c>
      <c r="G69">
        <v>109.2</v>
      </c>
      <c r="M69">
        <v>5</v>
      </c>
    </row>
    <row r="70" spans="1:16" x14ac:dyDescent="0.2">
      <c r="A70" t="s">
        <v>358</v>
      </c>
      <c r="B70" t="s">
        <v>365</v>
      </c>
      <c r="C70" t="s">
        <v>650</v>
      </c>
      <c r="D70" t="s">
        <v>410</v>
      </c>
      <c r="E70">
        <v>342</v>
      </c>
      <c r="F70">
        <v>41</v>
      </c>
      <c r="G70">
        <v>61.88</v>
      </c>
      <c r="M70">
        <v>282</v>
      </c>
      <c r="N70">
        <v>60</v>
      </c>
    </row>
    <row r="71" spans="1:16" x14ac:dyDescent="0.2">
      <c r="A71" t="s">
        <v>358</v>
      </c>
      <c r="B71" t="s">
        <v>366</v>
      </c>
      <c r="C71" t="s">
        <v>650</v>
      </c>
      <c r="D71" t="s">
        <v>410</v>
      </c>
      <c r="E71">
        <v>265</v>
      </c>
      <c r="F71">
        <v>81</v>
      </c>
      <c r="G71">
        <v>98.09</v>
      </c>
      <c r="M71">
        <v>259</v>
      </c>
      <c r="N71">
        <v>5</v>
      </c>
      <c r="O71">
        <v>1</v>
      </c>
    </row>
    <row r="72" spans="1:16" x14ac:dyDescent="0.2">
      <c r="A72" t="s">
        <v>358</v>
      </c>
      <c r="B72" t="s">
        <v>437</v>
      </c>
      <c r="C72" t="s">
        <v>651</v>
      </c>
      <c r="D72" t="s">
        <v>410</v>
      </c>
      <c r="E72">
        <v>114</v>
      </c>
      <c r="F72">
        <v>30</v>
      </c>
      <c r="G72">
        <v>98.18</v>
      </c>
      <c r="L72">
        <v>17</v>
      </c>
      <c r="M72">
        <v>59</v>
      </c>
      <c r="N72">
        <v>22</v>
      </c>
      <c r="O72">
        <v>10</v>
      </c>
      <c r="P72">
        <v>6</v>
      </c>
    </row>
    <row r="73" spans="1:16" x14ac:dyDescent="0.2">
      <c r="A73" t="s">
        <v>358</v>
      </c>
      <c r="B73" t="s">
        <v>363</v>
      </c>
      <c r="C73" t="s">
        <v>651</v>
      </c>
      <c r="D73" t="s">
        <v>410</v>
      </c>
      <c r="E73">
        <v>87</v>
      </c>
      <c r="F73">
        <v>26</v>
      </c>
      <c r="G73">
        <v>107.07</v>
      </c>
      <c r="L73">
        <v>7</v>
      </c>
      <c r="M73">
        <v>51</v>
      </c>
      <c r="N73">
        <v>19</v>
      </c>
      <c r="O73">
        <v>4</v>
      </c>
      <c r="P73">
        <v>6</v>
      </c>
    </row>
    <row r="74" spans="1:16" x14ac:dyDescent="0.2">
      <c r="A74" t="s">
        <v>358</v>
      </c>
      <c r="B74" t="s">
        <v>364</v>
      </c>
      <c r="C74" t="s">
        <v>651</v>
      </c>
      <c r="D74" t="s">
        <v>410</v>
      </c>
      <c r="E74">
        <v>22</v>
      </c>
      <c r="F74">
        <v>2</v>
      </c>
      <c r="G74">
        <v>61.14</v>
      </c>
      <c r="L74">
        <v>10</v>
      </c>
      <c r="M74">
        <v>5</v>
      </c>
      <c r="N74">
        <v>2</v>
      </c>
      <c r="O74">
        <v>5</v>
      </c>
    </row>
    <row r="75" spans="1:16" x14ac:dyDescent="0.2">
      <c r="A75" t="s">
        <v>358</v>
      </c>
      <c r="B75" t="s">
        <v>365</v>
      </c>
      <c r="C75" t="s">
        <v>651</v>
      </c>
      <c r="D75" t="s">
        <v>410</v>
      </c>
      <c r="E75">
        <v>2</v>
      </c>
      <c r="F75">
        <v>1</v>
      </c>
      <c r="G75">
        <v>145</v>
      </c>
      <c r="M75">
        <v>2</v>
      </c>
    </row>
    <row r="76" spans="1:16" x14ac:dyDescent="0.2">
      <c r="A76" t="s">
        <v>358</v>
      </c>
      <c r="B76" t="s">
        <v>366</v>
      </c>
      <c r="C76" t="s">
        <v>651</v>
      </c>
      <c r="D76" t="s">
        <v>410</v>
      </c>
      <c r="E76">
        <v>3</v>
      </c>
      <c r="F76">
        <v>1</v>
      </c>
      <c r="G76">
        <v>81</v>
      </c>
      <c r="M76">
        <v>1</v>
      </c>
      <c r="N76">
        <v>1</v>
      </c>
      <c r="O76">
        <v>1</v>
      </c>
    </row>
    <row r="77" spans="1:16" x14ac:dyDescent="0.2">
      <c r="A77" t="s">
        <v>358</v>
      </c>
      <c r="B77" t="s">
        <v>437</v>
      </c>
      <c r="C77" t="s">
        <v>652</v>
      </c>
      <c r="D77" t="s">
        <v>410</v>
      </c>
      <c r="E77">
        <v>72</v>
      </c>
      <c r="F77">
        <v>31</v>
      </c>
      <c r="G77">
        <v>120.08</v>
      </c>
      <c r="L77">
        <v>7</v>
      </c>
      <c r="M77">
        <v>53</v>
      </c>
      <c r="N77">
        <v>8</v>
      </c>
      <c r="O77">
        <v>3</v>
      </c>
      <c r="P77">
        <v>1</v>
      </c>
    </row>
    <row r="78" spans="1:16" x14ac:dyDescent="0.2">
      <c r="A78" t="s">
        <v>358</v>
      </c>
      <c r="B78" t="s">
        <v>363</v>
      </c>
      <c r="C78" t="s">
        <v>652</v>
      </c>
      <c r="D78" t="s">
        <v>410</v>
      </c>
      <c r="E78">
        <v>71</v>
      </c>
      <c r="F78">
        <v>31</v>
      </c>
      <c r="G78">
        <v>121.73</v>
      </c>
      <c r="L78">
        <v>6</v>
      </c>
      <c r="M78">
        <v>53</v>
      </c>
      <c r="N78">
        <v>8</v>
      </c>
      <c r="O78">
        <v>3</v>
      </c>
      <c r="P78">
        <v>1</v>
      </c>
    </row>
    <row r="79" spans="1:16" x14ac:dyDescent="0.2">
      <c r="A79" t="s">
        <v>358</v>
      </c>
      <c r="B79" t="s">
        <v>365</v>
      </c>
      <c r="C79" t="s">
        <v>652</v>
      </c>
      <c r="D79" t="s">
        <v>410</v>
      </c>
      <c r="E79">
        <v>1</v>
      </c>
      <c r="G79">
        <v>3</v>
      </c>
      <c r="L79">
        <v>1</v>
      </c>
    </row>
    <row r="80" spans="1:16" x14ac:dyDescent="0.2">
      <c r="A80" t="s">
        <v>358</v>
      </c>
      <c r="B80" t="s">
        <v>437</v>
      </c>
      <c r="C80" t="s">
        <v>653</v>
      </c>
      <c r="D80" t="s">
        <v>410</v>
      </c>
      <c r="E80">
        <v>377</v>
      </c>
      <c r="F80">
        <v>95</v>
      </c>
      <c r="G80">
        <v>97.65</v>
      </c>
      <c r="M80">
        <v>330</v>
      </c>
      <c r="N80">
        <v>47</v>
      </c>
    </row>
    <row r="81" spans="1:16" x14ac:dyDescent="0.2">
      <c r="A81" t="s">
        <v>358</v>
      </c>
      <c r="B81" t="s">
        <v>363</v>
      </c>
      <c r="C81" t="s">
        <v>653</v>
      </c>
      <c r="D81" t="s">
        <v>410</v>
      </c>
      <c r="E81">
        <v>369</v>
      </c>
      <c r="F81">
        <v>91</v>
      </c>
      <c r="G81">
        <v>96.91</v>
      </c>
      <c r="M81">
        <v>322</v>
      </c>
      <c r="N81">
        <v>47</v>
      </c>
    </row>
    <row r="82" spans="1:16" x14ac:dyDescent="0.2">
      <c r="A82" t="s">
        <v>358</v>
      </c>
      <c r="B82" t="s">
        <v>365</v>
      </c>
      <c r="C82" t="s">
        <v>653</v>
      </c>
      <c r="D82" t="s">
        <v>410</v>
      </c>
      <c r="E82">
        <v>5</v>
      </c>
      <c r="F82">
        <v>3</v>
      </c>
      <c r="G82">
        <v>145.80000000000001</v>
      </c>
      <c r="M82">
        <v>5</v>
      </c>
    </row>
    <row r="83" spans="1:16" x14ac:dyDescent="0.2">
      <c r="A83" t="s">
        <v>358</v>
      </c>
      <c r="B83" t="s">
        <v>366</v>
      </c>
      <c r="C83" t="s">
        <v>653</v>
      </c>
      <c r="D83" t="s">
        <v>410</v>
      </c>
      <c r="E83">
        <v>3</v>
      </c>
      <c r="F83">
        <v>1</v>
      </c>
      <c r="G83">
        <v>108.67</v>
      </c>
      <c r="M83">
        <v>3</v>
      </c>
    </row>
    <row r="84" spans="1:16" x14ac:dyDescent="0.2">
      <c r="A84" t="s">
        <v>358</v>
      </c>
      <c r="B84" t="s">
        <v>437</v>
      </c>
      <c r="C84" t="s">
        <v>654</v>
      </c>
      <c r="D84" t="s">
        <v>410</v>
      </c>
      <c r="E84">
        <v>1909</v>
      </c>
      <c r="F84">
        <v>387</v>
      </c>
      <c r="G84">
        <v>87.92</v>
      </c>
      <c r="L84">
        <v>295</v>
      </c>
      <c r="M84">
        <v>1145</v>
      </c>
      <c r="N84">
        <v>249</v>
      </c>
      <c r="O84">
        <v>167</v>
      </c>
      <c r="P84">
        <v>53</v>
      </c>
    </row>
    <row r="85" spans="1:16" x14ac:dyDescent="0.2">
      <c r="A85" t="s">
        <v>358</v>
      </c>
      <c r="B85" t="s">
        <v>363</v>
      </c>
      <c r="C85" t="s">
        <v>654</v>
      </c>
      <c r="D85" t="s">
        <v>410</v>
      </c>
      <c r="E85">
        <v>1268</v>
      </c>
      <c r="F85">
        <v>301</v>
      </c>
      <c r="G85">
        <v>95.1</v>
      </c>
      <c r="L85">
        <v>147</v>
      </c>
      <c r="M85">
        <v>800</v>
      </c>
      <c r="N85">
        <v>196</v>
      </c>
      <c r="O85">
        <v>90</v>
      </c>
      <c r="P85">
        <v>35</v>
      </c>
    </row>
    <row r="86" spans="1:16" x14ac:dyDescent="0.2">
      <c r="A86" t="s">
        <v>358</v>
      </c>
      <c r="B86" t="s">
        <v>364</v>
      </c>
      <c r="C86" t="s">
        <v>654</v>
      </c>
      <c r="D86" t="s">
        <v>410</v>
      </c>
      <c r="E86">
        <v>492</v>
      </c>
      <c r="F86">
        <v>52</v>
      </c>
      <c r="G86">
        <v>67.2</v>
      </c>
      <c r="L86">
        <v>148</v>
      </c>
      <c r="M86">
        <v>256</v>
      </c>
      <c r="N86">
        <v>20</v>
      </c>
      <c r="O86">
        <v>60</v>
      </c>
      <c r="P86">
        <v>8</v>
      </c>
    </row>
    <row r="87" spans="1:16" x14ac:dyDescent="0.2">
      <c r="A87" t="s">
        <v>358</v>
      </c>
      <c r="B87" t="s">
        <v>365</v>
      </c>
      <c r="C87" t="s">
        <v>654</v>
      </c>
      <c r="D87" t="s">
        <v>410</v>
      </c>
      <c r="E87">
        <v>88</v>
      </c>
      <c r="F87">
        <v>18</v>
      </c>
      <c r="G87">
        <v>94</v>
      </c>
      <c r="M87">
        <v>43</v>
      </c>
      <c r="N87">
        <v>26</v>
      </c>
      <c r="O87">
        <v>12</v>
      </c>
      <c r="P87">
        <v>7</v>
      </c>
    </row>
    <row r="88" spans="1:16" x14ac:dyDescent="0.2">
      <c r="A88" t="s">
        <v>358</v>
      </c>
      <c r="B88" t="s">
        <v>366</v>
      </c>
      <c r="C88" t="s">
        <v>654</v>
      </c>
      <c r="D88" t="s">
        <v>410</v>
      </c>
      <c r="E88">
        <v>61</v>
      </c>
      <c r="F88">
        <v>16</v>
      </c>
      <c r="G88">
        <v>97.02</v>
      </c>
      <c r="M88">
        <v>46</v>
      </c>
      <c r="N88">
        <v>7</v>
      </c>
      <c r="O88">
        <v>5</v>
      </c>
      <c r="P88">
        <v>3</v>
      </c>
    </row>
    <row r="89" spans="1:16" x14ac:dyDescent="0.2">
      <c r="A89" t="s">
        <v>358</v>
      </c>
      <c r="B89" t="s">
        <v>437</v>
      </c>
      <c r="C89" t="s">
        <v>655</v>
      </c>
      <c r="D89" t="s">
        <v>410</v>
      </c>
      <c r="E89">
        <v>928</v>
      </c>
      <c r="F89">
        <v>340</v>
      </c>
      <c r="G89">
        <v>113.14</v>
      </c>
      <c r="L89">
        <v>138</v>
      </c>
      <c r="M89">
        <v>353</v>
      </c>
      <c r="N89">
        <v>331</v>
      </c>
      <c r="O89">
        <v>80</v>
      </c>
      <c r="P89">
        <v>26</v>
      </c>
    </row>
    <row r="90" spans="1:16" x14ac:dyDescent="0.2">
      <c r="A90" t="s">
        <v>358</v>
      </c>
      <c r="B90" t="s">
        <v>363</v>
      </c>
      <c r="C90" t="s">
        <v>655</v>
      </c>
      <c r="D90" t="s">
        <v>410</v>
      </c>
      <c r="E90">
        <v>920</v>
      </c>
      <c r="F90">
        <v>339</v>
      </c>
      <c r="G90">
        <v>113.36</v>
      </c>
      <c r="L90">
        <v>138</v>
      </c>
      <c r="M90">
        <v>347</v>
      </c>
      <c r="N90">
        <v>329</v>
      </c>
      <c r="O90">
        <v>80</v>
      </c>
      <c r="P90">
        <v>26</v>
      </c>
    </row>
    <row r="91" spans="1:16" x14ac:dyDescent="0.2">
      <c r="A91" t="s">
        <v>358</v>
      </c>
      <c r="B91" t="s">
        <v>365</v>
      </c>
      <c r="C91" t="s">
        <v>655</v>
      </c>
      <c r="D91" t="s">
        <v>410</v>
      </c>
      <c r="E91">
        <v>2</v>
      </c>
      <c r="G91">
        <v>56</v>
      </c>
      <c r="M91">
        <v>1</v>
      </c>
      <c r="N91">
        <v>1</v>
      </c>
    </row>
    <row r="92" spans="1:16" x14ac:dyDescent="0.2">
      <c r="A92" t="s">
        <v>358</v>
      </c>
      <c r="B92" t="s">
        <v>366</v>
      </c>
      <c r="C92" t="s">
        <v>655</v>
      </c>
      <c r="D92" t="s">
        <v>410</v>
      </c>
      <c r="E92">
        <v>6</v>
      </c>
      <c r="F92">
        <v>1</v>
      </c>
      <c r="G92">
        <v>98.5</v>
      </c>
      <c r="M92">
        <v>5</v>
      </c>
      <c r="N92">
        <v>1</v>
      </c>
    </row>
    <row r="93" spans="1:16" x14ac:dyDescent="0.2">
      <c r="A93" t="s">
        <v>358</v>
      </c>
      <c r="B93" t="s">
        <v>437</v>
      </c>
      <c r="C93" t="s">
        <v>656</v>
      </c>
      <c r="D93" t="s">
        <v>410</v>
      </c>
      <c r="E93">
        <v>5602</v>
      </c>
      <c r="F93">
        <v>1151</v>
      </c>
      <c r="G93">
        <v>91.21</v>
      </c>
      <c r="L93">
        <v>6</v>
      </c>
      <c r="M93">
        <v>4772</v>
      </c>
      <c r="N93">
        <v>823</v>
      </c>
      <c r="O93">
        <v>1</v>
      </c>
    </row>
    <row r="94" spans="1:16" x14ac:dyDescent="0.2">
      <c r="A94" t="s">
        <v>358</v>
      </c>
      <c r="B94" t="s">
        <v>363</v>
      </c>
      <c r="C94" t="s">
        <v>656</v>
      </c>
      <c r="D94" t="s">
        <v>410</v>
      </c>
      <c r="E94">
        <v>5290</v>
      </c>
      <c r="F94">
        <v>1098</v>
      </c>
      <c r="G94">
        <v>91.31</v>
      </c>
      <c r="L94">
        <v>6</v>
      </c>
      <c r="M94">
        <v>4522</v>
      </c>
      <c r="N94">
        <v>761</v>
      </c>
      <c r="O94">
        <v>1</v>
      </c>
    </row>
    <row r="95" spans="1:16" x14ac:dyDescent="0.2">
      <c r="A95" t="s">
        <v>358</v>
      </c>
      <c r="B95" t="s">
        <v>365</v>
      </c>
      <c r="C95" t="s">
        <v>656</v>
      </c>
      <c r="D95" t="s">
        <v>410</v>
      </c>
      <c r="E95">
        <v>189</v>
      </c>
      <c r="F95">
        <v>24</v>
      </c>
      <c r="G95">
        <v>75.489999999999995</v>
      </c>
      <c r="M95">
        <v>127</v>
      </c>
      <c r="N95">
        <v>62</v>
      </c>
    </row>
    <row r="96" spans="1:16" x14ac:dyDescent="0.2">
      <c r="A96" t="s">
        <v>358</v>
      </c>
      <c r="B96" t="s">
        <v>366</v>
      </c>
      <c r="C96" t="s">
        <v>656</v>
      </c>
      <c r="D96" t="s">
        <v>410</v>
      </c>
      <c r="E96">
        <v>123</v>
      </c>
      <c r="F96">
        <v>29</v>
      </c>
      <c r="G96">
        <v>111.02</v>
      </c>
      <c r="M96">
        <v>123</v>
      </c>
    </row>
    <row r="97" spans="1:16" x14ac:dyDescent="0.2">
      <c r="A97" t="s">
        <v>358</v>
      </c>
      <c r="B97" t="s">
        <v>437</v>
      </c>
      <c r="C97" t="s">
        <v>657</v>
      </c>
      <c r="D97" t="s">
        <v>410</v>
      </c>
      <c r="E97">
        <v>944</v>
      </c>
      <c r="F97">
        <v>211</v>
      </c>
      <c r="G97">
        <v>91.34</v>
      </c>
      <c r="L97">
        <v>157</v>
      </c>
      <c r="M97">
        <v>471</v>
      </c>
      <c r="N97">
        <v>200</v>
      </c>
      <c r="O97">
        <v>79</v>
      </c>
      <c r="P97">
        <v>37</v>
      </c>
    </row>
    <row r="98" spans="1:16" x14ac:dyDescent="0.2">
      <c r="A98" t="s">
        <v>358</v>
      </c>
      <c r="B98" t="s">
        <v>363</v>
      </c>
      <c r="C98" t="s">
        <v>657</v>
      </c>
      <c r="D98" t="s">
        <v>410</v>
      </c>
      <c r="E98">
        <v>895</v>
      </c>
      <c r="F98">
        <v>195</v>
      </c>
      <c r="G98">
        <v>88.52</v>
      </c>
      <c r="L98">
        <v>153</v>
      </c>
      <c r="M98">
        <v>437</v>
      </c>
      <c r="N98">
        <v>193</v>
      </c>
      <c r="O98">
        <v>76</v>
      </c>
      <c r="P98">
        <v>36</v>
      </c>
    </row>
    <row r="99" spans="1:16" x14ac:dyDescent="0.2">
      <c r="A99" t="s">
        <v>358</v>
      </c>
      <c r="B99" t="s">
        <v>364</v>
      </c>
      <c r="C99" t="s">
        <v>657</v>
      </c>
      <c r="D99" t="s">
        <v>410</v>
      </c>
      <c r="E99">
        <v>18</v>
      </c>
      <c r="F99">
        <v>9</v>
      </c>
      <c r="G99">
        <v>241.11</v>
      </c>
      <c r="L99">
        <v>3</v>
      </c>
      <c r="M99">
        <v>12</v>
      </c>
      <c r="N99">
        <v>3</v>
      </c>
    </row>
    <row r="100" spans="1:16" x14ac:dyDescent="0.2">
      <c r="A100" t="s">
        <v>358</v>
      </c>
      <c r="B100" t="s">
        <v>365</v>
      </c>
      <c r="C100" t="s">
        <v>657</v>
      </c>
      <c r="D100" t="s">
        <v>410</v>
      </c>
      <c r="E100">
        <v>17</v>
      </c>
      <c r="F100">
        <v>1</v>
      </c>
      <c r="G100">
        <v>62.35</v>
      </c>
      <c r="L100">
        <v>1</v>
      </c>
      <c r="M100">
        <v>11</v>
      </c>
      <c r="N100">
        <v>3</v>
      </c>
      <c r="O100">
        <v>1</v>
      </c>
      <c r="P100">
        <v>1</v>
      </c>
    </row>
    <row r="101" spans="1:16" x14ac:dyDescent="0.2">
      <c r="A101" t="s">
        <v>358</v>
      </c>
      <c r="B101" t="s">
        <v>366</v>
      </c>
      <c r="C101" t="s">
        <v>657</v>
      </c>
      <c r="D101" t="s">
        <v>410</v>
      </c>
      <c r="E101">
        <v>14</v>
      </c>
      <c r="F101">
        <v>6</v>
      </c>
      <c r="G101">
        <v>114.57</v>
      </c>
      <c r="M101">
        <v>11</v>
      </c>
      <c r="N101">
        <v>1</v>
      </c>
      <c r="O101">
        <v>2</v>
      </c>
    </row>
    <row r="102" spans="1:16" x14ac:dyDescent="0.2">
      <c r="A102" t="s">
        <v>358</v>
      </c>
      <c r="B102" t="s">
        <v>437</v>
      </c>
      <c r="C102" t="s">
        <v>658</v>
      </c>
      <c r="D102" t="s">
        <v>410</v>
      </c>
      <c r="E102">
        <v>578</v>
      </c>
      <c r="F102">
        <v>181</v>
      </c>
      <c r="G102">
        <v>92.44</v>
      </c>
      <c r="L102">
        <v>123</v>
      </c>
      <c r="M102">
        <v>319</v>
      </c>
      <c r="N102">
        <v>39</v>
      </c>
      <c r="O102">
        <v>69</v>
      </c>
      <c r="P102">
        <v>28</v>
      </c>
    </row>
    <row r="103" spans="1:16" x14ac:dyDescent="0.2">
      <c r="A103" t="s">
        <v>358</v>
      </c>
      <c r="B103" t="s">
        <v>363</v>
      </c>
      <c r="C103" t="s">
        <v>658</v>
      </c>
      <c r="D103" t="s">
        <v>410</v>
      </c>
      <c r="E103">
        <v>355</v>
      </c>
      <c r="F103">
        <v>155</v>
      </c>
      <c r="G103">
        <v>113.75</v>
      </c>
      <c r="L103">
        <v>71</v>
      </c>
      <c r="M103">
        <v>188</v>
      </c>
      <c r="N103">
        <v>33</v>
      </c>
      <c r="O103">
        <v>49</v>
      </c>
      <c r="P103">
        <v>14</v>
      </c>
    </row>
    <row r="104" spans="1:16" x14ac:dyDescent="0.2">
      <c r="A104" t="s">
        <v>358</v>
      </c>
      <c r="B104" t="s">
        <v>364</v>
      </c>
      <c r="C104" t="s">
        <v>658</v>
      </c>
      <c r="D104" t="s">
        <v>410</v>
      </c>
      <c r="E104">
        <v>223</v>
      </c>
      <c r="F104">
        <v>26</v>
      </c>
      <c r="G104">
        <v>58.52</v>
      </c>
      <c r="L104">
        <v>52</v>
      </c>
      <c r="M104">
        <v>131</v>
      </c>
      <c r="N104">
        <v>6</v>
      </c>
      <c r="O104">
        <v>20</v>
      </c>
      <c r="P104">
        <v>14</v>
      </c>
    </row>
    <row r="105" spans="1:16" x14ac:dyDescent="0.2">
      <c r="A105" t="s">
        <v>358</v>
      </c>
      <c r="B105" t="s">
        <v>437</v>
      </c>
      <c r="C105" t="s">
        <v>659</v>
      </c>
      <c r="D105" t="s">
        <v>410</v>
      </c>
      <c r="E105">
        <v>3090</v>
      </c>
      <c r="F105">
        <v>598</v>
      </c>
      <c r="G105">
        <v>86.29</v>
      </c>
      <c r="L105">
        <v>12</v>
      </c>
      <c r="M105">
        <v>2629</v>
      </c>
      <c r="N105">
        <v>445</v>
      </c>
      <c r="O105">
        <v>4</v>
      </c>
    </row>
    <row r="106" spans="1:16" x14ac:dyDescent="0.2">
      <c r="A106" t="s">
        <v>358</v>
      </c>
      <c r="B106" t="s">
        <v>363</v>
      </c>
      <c r="C106" t="s">
        <v>659</v>
      </c>
      <c r="D106" t="s">
        <v>410</v>
      </c>
      <c r="E106">
        <v>3021</v>
      </c>
      <c r="F106">
        <v>583</v>
      </c>
      <c r="G106">
        <v>86.26</v>
      </c>
      <c r="L106">
        <v>12</v>
      </c>
      <c r="M106">
        <v>2571</v>
      </c>
      <c r="N106">
        <v>434</v>
      </c>
      <c r="O106">
        <v>4</v>
      </c>
    </row>
    <row r="107" spans="1:16" x14ac:dyDescent="0.2">
      <c r="A107" t="s">
        <v>358</v>
      </c>
      <c r="B107" t="s">
        <v>364</v>
      </c>
      <c r="C107" t="s">
        <v>659</v>
      </c>
      <c r="D107" t="s">
        <v>410</v>
      </c>
      <c r="E107">
        <v>1</v>
      </c>
      <c r="F107">
        <v>1</v>
      </c>
      <c r="G107">
        <v>213</v>
      </c>
      <c r="M107">
        <v>1</v>
      </c>
    </row>
    <row r="108" spans="1:16" x14ac:dyDescent="0.2">
      <c r="A108" t="s">
        <v>358</v>
      </c>
      <c r="B108" t="s">
        <v>365</v>
      </c>
      <c r="C108" t="s">
        <v>659</v>
      </c>
      <c r="D108" t="s">
        <v>410</v>
      </c>
      <c r="E108">
        <v>35</v>
      </c>
      <c r="F108">
        <v>4</v>
      </c>
      <c r="G108">
        <v>76.11</v>
      </c>
      <c r="M108">
        <v>24</v>
      </c>
      <c r="N108">
        <v>11</v>
      </c>
    </row>
    <row r="109" spans="1:16" x14ac:dyDescent="0.2">
      <c r="A109" t="s">
        <v>358</v>
      </c>
      <c r="B109" t="s">
        <v>366</v>
      </c>
      <c r="C109" t="s">
        <v>659</v>
      </c>
      <c r="D109" t="s">
        <v>410</v>
      </c>
      <c r="E109">
        <v>33</v>
      </c>
      <c r="F109">
        <v>10</v>
      </c>
      <c r="G109">
        <v>95.45</v>
      </c>
      <c r="M109">
        <v>33</v>
      </c>
    </row>
    <row r="110" spans="1:16" x14ac:dyDescent="0.2">
      <c r="A110" t="s">
        <v>358</v>
      </c>
      <c r="B110" t="s">
        <v>437</v>
      </c>
      <c r="C110" t="s">
        <v>660</v>
      </c>
      <c r="D110" t="s">
        <v>410</v>
      </c>
      <c r="E110">
        <v>459</v>
      </c>
      <c r="F110">
        <v>66</v>
      </c>
      <c r="G110">
        <v>75.099999999999994</v>
      </c>
      <c r="L110">
        <v>81</v>
      </c>
      <c r="M110">
        <v>231</v>
      </c>
      <c r="N110">
        <v>74</v>
      </c>
      <c r="O110">
        <v>51</v>
      </c>
      <c r="P110">
        <v>22</v>
      </c>
    </row>
    <row r="111" spans="1:16" x14ac:dyDescent="0.2">
      <c r="A111" t="s">
        <v>358</v>
      </c>
      <c r="B111" t="s">
        <v>363</v>
      </c>
      <c r="C111" t="s">
        <v>660</v>
      </c>
      <c r="D111" t="s">
        <v>410</v>
      </c>
      <c r="E111">
        <v>295</v>
      </c>
      <c r="F111">
        <v>44</v>
      </c>
      <c r="G111">
        <v>80.47</v>
      </c>
      <c r="L111">
        <v>35</v>
      </c>
      <c r="M111">
        <v>164</v>
      </c>
      <c r="N111">
        <v>52</v>
      </c>
      <c r="O111">
        <v>27</v>
      </c>
      <c r="P111">
        <v>17</v>
      </c>
    </row>
    <row r="112" spans="1:16" x14ac:dyDescent="0.2">
      <c r="A112" t="s">
        <v>358</v>
      </c>
      <c r="B112" t="s">
        <v>364</v>
      </c>
      <c r="C112" t="s">
        <v>660</v>
      </c>
      <c r="D112" t="s">
        <v>410</v>
      </c>
      <c r="E112">
        <v>156</v>
      </c>
      <c r="F112">
        <v>18</v>
      </c>
      <c r="G112">
        <v>61.9</v>
      </c>
      <c r="L112">
        <v>46</v>
      </c>
      <c r="M112">
        <v>64</v>
      </c>
      <c r="N112">
        <v>20</v>
      </c>
      <c r="O112">
        <v>23</v>
      </c>
      <c r="P112">
        <v>3</v>
      </c>
    </row>
    <row r="113" spans="1:16" x14ac:dyDescent="0.2">
      <c r="A113" t="s">
        <v>358</v>
      </c>
      <c r="B113" t="s">
        <v>365</v>
      </c>
      <c r="C113" t="s">
        <v>660</v>
      </c>
      <c r="D113" t="s">
        <v>410</v>
      </c>
      <c r="E113">
        <v>4</v>
      </c>
      <c r="F113">
        <v>2</v>
      </c>
      <c r="G113">
        <v>139.25</v>
      </c>
      <c r="M113">
        <v>1</v>
      </c>
      <c r="N113">
        <v>1</v>
      </c>
      <c r="O113">
        <v>1</v>
      </c>
      <c r="P113">
        <v>1</v>
      </c>
    </row>
    <row r="114" spans="1:16" x14ac:dyDescent="0.2">
      <c r="A114" t="s">
        <v>358</v>
      </c>
      <c r="B114" t="s">
        <v>366</v>
      </c>
      <c r="C114" t="s">
        <v>660</v>
      </c>
      <c r="D114" t="s">
        <v>410</v>
      </c>
      <c r="E114">
        <v>4</v>
      </c>
      <c r="F114">
        <v>2</v>
      </c>
      <c r="G114">
        <v>129.25</v>
      </c>
      <c r="M114">
        <v>2</v>
      </c>
      <c r="N114">
        <v>1</v>
      </c>
      <c r="P114">
        <v>1</v>
      </c>
    </row>
    <row r="115" spans="1:16" x14ac:dyDescent="0.2">
      <c r="A115" t="s">
        <v>358</v>
      </c>
      <c r="B115" t="s">
        <v>437</v>
      </c>
      <c r="C115" t="s">
        <v>661</v>
      </c>
      <c r="D115" t="s">
        <v>410</v>
      </c>
      <c r="E115">
        <v>616</v>
      </c>
      <c r="F115">
        <v>255</v>
      </c>
      <c r="G115">
        <v>117.8</v>
      </c>
      <c r="L115">
        <v>73</v>
      </c>
      <c r="M115">
        <v>371</v>
      </c>
      <c r="N115">
        <v>129</v>
      </c>
      <c r="O115">
        <v>33</v>
      </c>
      <c r="P115">
        <v>8</v>
      </c>
    </row>
    <row r="116" spans="1:16" x14ac:dyDescent="0.2">
      <c r="A116" t="s">
        <v>358</v>
      </c>
      <c r="B116" t="s">
        <v>363</v>
      </c>
      <c r="C116" t="s">
        <v>661</v>
      </c>
      <c r="D116" t="s">
        <v>410</v>
      </c>
      <c r="E116">
        <v>615</v>
      </c>
      <c r="F116">
        <v>254</v>
      </c>
      <c r="G116">
        <v>117.78</v>
      </c>
      <c r="L116">
        <v>73</v>
      </c>
      <c r="M116">
        <v>370</v>
      </c>
      <c r="N116">
        <v>129</v>
      </c>
      <c r="O116">
        <v>33</v>
      </c>
      <c r="P116">
        <v>8</v>
      </c>
    </row>
    <row r="117" spans="1:16" x14ac:dyDescent="0.2">
      <c r="A117" t="s">
        <v>358</v>
      </c>
      <c r="B117" t="s">
        <v>366</v>
      </c>
      <c r="C117" t="s">
        <v>661</v>
      </c>
      <c r="D117" t="s">
        <v>410</v>
      </c>
      <c r="E117">
        <v>1</v>
      </c>
      <c r="F117">
        <v>1</v>
      </c>
      <c r="G117">
        <v>127</v>
      </c>
      <c r="M117">
        <v>1</v>
      </c>
    </row>
    <row r="118" spans="1:16" x14ac:dyDescent="0.2">
      <c r="A118" t="s">
        <v>358</v>
      </c>
      <c r="B118" t="s">
        <v>437</v>
      </c>
      <c r="C118" t="s">
        <v>662</v>
      </c>
      <c r="D118" t="s">
        <v>410</v>
      </c>
      <c r="E118">
        <v>2073</v>
      </c>
      <c r="F118">
        <v>385</v>
      </c>
      <c r="G118">
        <v>85.34</v>
      </c>
      <c r="L118">
        <v>1</v>
      </c>
      <c r="M118">
        <v>1759</v>
      </c>
      <c r="N118">
        <v>312</v>
      </c>
      <c r="O118">
        <v>1</v>
      </c>
    </row>
    <row r="119" spans="1:16" x14ac:dyDescent="0.2">
      <c r="A119" t="s">
        <v>358</v>
      </c>
      <c r="B119" t="s">
        <v>363</v>
      </c>
      <c r="C119" t="s">
        <v>662</v>
      </c>
      <c r="D119" t="s">
        <v>410</v>
      </c>
      <c r="E119">
        <v>2058</v>
      </c>
      <c r="F119">
        <v>381</v>
      </c>
      <c r="G119">
        <v>85.28</v>
      </c>
      <c r="L119">
        <v>1</v>
      </c>
      <c r="M119">
        <v>1745</v>
      </c>
      <c r="N119">
        <v>311</v>
      </c>
      <c r="O119">
        <v>1</v>
      </c>
    </row>
    <row r="120" spans="1:16" x14ac:dyDescent="0.2">
      <c r="A120" t="s">
        <v>358</v>
      </c>
      <c r="B120" t="s">
        <v>365</v>
      </c>
      <c r="C120" t="s">
        <v>662</v>
      </c>
      <c r="D120" t="s">
        <v>410</v>
      </c>
      <c r="E120">
        <v>6</v>
      </c>
      <c r="G120">
        <v>48.83</v>
      </c>
      <c r="M120">
        <v>5</v>
      </c>
      <c r="N120">
        <v>1</v>
      </c>
    </row>
    <row r="121" spans="1:16" x14ac:dyDescent="0.2">
      <c r="A121" t="s">
        <v>358</v>
      </c>
      <c r="B121" t="s">
        <v>366</v>
      </c>
      <c r="C121" t="s">
        <v>662</v>
      </c>
      <c r="D121" t="s">
        <v>410</v>
      </c>
      <c r="E121">
        <v>9</v>
      </c>
      <c r="F121">
        <v>4</v>
      </c>
      <c r="G121">
        <v>121.56</v>
      </c>
      <c r="M121">
        <v>9</v>
      </c>
    </row>
    <row r="122" spans="1:16" x14ac:dyDescent="0.2">
      <c r="A122" t="s">
        <v>358</v>
      </c>
      <c r="B122" t="s">
        <v>437</v>
      </c>
      <c r="C122" t="s">
        <v>663</v>
      </c>
      <c r="D122" t="s">
        <v>410</v>
      </c>
      <c r="E122">
        <v>186</v>
      </c>
      <c r="F122">
        <v>18</v>
      </c>
      <c r="G122">
        <v>73.010000000000005</v>
      </c>
      <c r="L122">
        <v>32</v>
      </c>
      <c r="M122">
        <v>93</v>
      </c>
      <c r="N122">
        <v>35</v>
      </c>
      <c r="O122">
        <v>18</v>
      </c>
      <c r="P122">
        <v>8</v>
      </c>
    </row>
    <row r="123" spans="1:16" x14ac:dyDescent="0.2">
      <c r="A123" t="s">
        <v>358</v>
      </c>
      <c r="B123" t="s">
        <v>363</v>
      </c>
      <c r="C123" t="s">
        <v>663</v>
      </c>
      <c r="D123" t="s">
        <v>410</v>
      </c>
      <c r="E123">
        <v>148</v>
      </c>
      <c r="F123">
        <v>14</v>
      </c>
      <c r="G123">
        <v>75.319999999999993</v>
      </c>
      <c r="L123">
        <v>21</v>
      </c>
      <c r="M123">
        <v>73</v>
      </c>
      <c r="N123">
        <v>33</v>
      </c>
      <c r="O123">
        <v>14</v>
      </c>
      <c r="P123">
        <v>7</v>
      </c>
    </row>
    <row r="124" spans="1:16" x14ac:dyDescent="0.2">
      <c r="A124" t="s">
        <v>358</v>
      </c>
      <c r="B124" t="s">
        <v>364</v>
      </c>
      <c r="C124" t="s">
        <v>663</v>
      </c>
      <c r="D124" t="s">
        <v>410</v>
      </c>
      <c r="E124">
        <v>28</v>
      </c>
      <c r="F124">
        <v>2</v>
      </c>
      <c r="G124">
        <v>53.29</v>
      </c>
      <c r="L124">
        <v>11</v>
      </c>
      <c r="M124">
        <v>11</v>
      </c>
      <c r="N124">
        <v>1</v>
      </c>
      <c r="O124">
        <v>4</v>
      </c>
      <c r="P124">
        <v>1</v>
      </c>
    </row>
    <row r="125" spans="1:16" x14ac:dyDescent="0.2">
      <c r="A125" t="s">
        <v>358</v>
      </c>
      <c r="B125" t="s">
        <v>365</v>
      </c>
      <c r="C125" t="s">
        <v>663</v>
      </c>
      <c r="D125" t="s">
        <v>410</v>
      </c>
      <c r="E125">
        <v>4</v>
      </c>
      <c r="G125">
        <v>73.5</v>
      </c>
      <c r="M125">
        <v>3</v>
      </c>
      <c r="N125">
        <v>1</v>
      </c>
    </row>
    <row r="126" spans="1:16" x14ac:dyDescent="0.2">
      <c r="A126" t="s">
        <v>358</v>
      </c>
      <c r="B126" t="s">
        <v>366</v>
      </c>
      <c r="C126" t="s">
        <v>663</v>
      </c>
      <c r="D126" t="s">
        <v>410</v>
      </c>
      <c r="E126">
        <v>6</v>
      </c>
      <c r="F126">
        <v>2</v>
      </c>
      <c r="G126">
        <v>107.67</v>
      </c>
      <c r="M126">
        <v>6</v>
      </c>
    </row>
    <row r="127" spans="1:16" x14ac:dyDescent="0.2">
      <c r="A127" t="s">
        <v>358</v>
      </c>
      <c r="B127" t="s">
        <v>437</v>
      </c>
      <c r="C127" t="s">
        <v>664</v>
      </c>
      <c r="D127" t="s">
        <v>410</v>
      </c>
      <c r="E127">
        <v>77</v>
      </c>
      <c r="F127">
        <v>34</v>
      </c>
      <c r="G127">
        <v>115.38</v>
      </c>
      <c r="L127">
        <v>15</v>
      </c>
      <c r="M127">
        <v>43</v>
      </c>
      <c r="N127">
        <v>13</v>
      </c>
      <c r="O127">
        <v>6</v>
      </c>
    </row>
    <row r="128" spans="1:16" x14ac:dyDescent="0.2">
      <c r="A128" t="s">
        <v>358</v>
      </c>
      <c r="B128" t="s">
        <v>363</v>
      </c>
      <c r="C128" t="s">
        <v>664</v>
      </c>
      <c r="D128" t="s">
        <v>410</v>
      </c>
      <c r="E128">
        <v>77</v>
      </c>
      <c r="F128">
        <v>34</v>
      </c>
      <c r="G128">
        <v>115.38</v>
      </c>
      <c r="L128">
        <v>15</v>
      </c>
      <c r="M128">
        <v>43</v>
      </c>
      <c r="N128">
        <v>13</v>
      </c>
      <c r="O128">
        <v>6</v>
      </c>
    </row>
    <row r="129" spans="1:16" x14ac:dyDescent="0.2">
      <c r="A129" t="s">
        <v>358</v>
      </c>
      <c r="B129" t="s">
        <v>437</v>
      </c>
      <c r="C129" t="s">
        <v>665</v>
      </c>
      <c r="D129" t="s">
        <v>410</v>
      </c>
      <c r="E129">
        <v>624</v>
      </c>
      <c r="F129">
        <v>130</v>
      </c>
      <c r="G129">
        <v>86.4</v>
      </c>
      <c r="M129">
        <v>530</v>
      </c>
      <c r="N129">
        <v>94</v>
      </c>
    </row>
    <row r="130" spans="1:16" x14ac:dyDescent="0.2">
      <c r="A130" t="s">
        <v>358</v>
      </c>
      <c r="B130" t="s">
        <v>363</v>
      </c>
      <c r="C130" t="s">
        <v>665</v>
      </c>
      <c r="D130" t="s">
        <v>410</v>
      </c>
      <c r="E130">
        <v>614</v>
      </c>
      <c r="F130">
        <v>129</v>
      </c>
      <c r="G130">
        <v>86.81</v>
      </c>
      <c r="M130">
        <v>523</v>
      </c>
      <c r="N130">
        <v>91</v>
      </c>
    </row>
    <row r="131" spans="1:16" x14ac:dyDescent="0.2">
      <c r="A131" t="s">
        <v>358</v>
      </c>
      <c r="B131" t="s">
        <v>365</v>
      </c>
      <c r="C131" t="s">
        <v>665</v>
      </c>
      <c r="D131" t="s">
        <v>410</v>
      </c>
      <c r="E131">
        <v>6</v>
      </c>
      <c r="G131">
        <v>58.83</v>
      </c>
      <c r="M131">
        <v>3</v>
      </c>
      <c r="N131">
        <v>3</v>
      </c>
    </row>
    <row r="132" spans="1:16" x14ac:dyDescent="0.2">
      <c r="A132" t="s">
        <v>358</v>
      </c>
      <c r="B132" t="s">
        <v>366</v>
      </c>
      <c r="C132" t="s">
        <v>665</v>
      </c>
      <c r="D132" t="s">
        <v>410</v>
      </c>
      <c r="E132">
        <v>4</v>
      </c>
      <c r="F132">
        <v>1</v>
      </c>
      <c r="G132">
        <v>64.75</v>
      </c>
      <c r="M132">
        <v>4</v>
      </c>
    </row>
    <row r="133" spans="1:16" x14ac:dyDescent="0.2">
      <c r="A133" t="s">
        <v>358</v>
      </c>
      <c r="B133" t="s">
        <v>363</v>
      </c>
      <c r="C133" t="s">
        <v>686</v>
      </c>
      <c r="D133" t="s">
        <v>410</v>
      </c>
      <c r="E133">
        <v>8179</v>
      </c>
      <c r="F133">
        <v>2208</v>
      </c>
      <c r="G133">
        <v>100.65</v>
      </c>
      <c r="L133">
        <v>376</v>
      </c>
      <c r="M133">
        <v>6101</v>
      </c>
      <c r="N133">
        <v>1425</v>
      </c>
      <c r="O133">
        <v>212</v>
      </c>
      <c r="P133">
        <v>65</v>
      </c>
    </row>
    <row r="134" spans="1:16" x14ac:dyDescent="0.2">
      <c r="A134" t="s">
        <v>358</v>
      </c>
      <c r="B134" t="s">
        <v>364</v>
      </c>
      <c r="C134" t="s">
        <v>686</v>
      </c>
      <c r="D134" t="s">
        <v>410</v>
      </c>
      <c r="E134">
        <v>505</v>
      </c>
      <c r="F134">
        <v>89</v>
      </c>
      <c r="G134">
        <v>81.98</v>
      </c>
      <c r="L134">
        <v>87</v>
      </c>
      <c r="M134">
        <v>313</v>
      </c>
      <c r="N134">
        <v>25</v>
      </c>
      <c r="O134">
        <v>47</v>
      </c>
      <c r="P134">
        <v>33</v>
      </c>
    </row>
    <row r="135" spans="1:16" x14ac:dyDescent="0.2">
      <c r="A135" t="s">
        <v>358</v>
      </c>
      <c r="B135" t="s">
        <v>365</v>
      </c>
      <c r="C135" t="s">
        <v>686</v>
      </c>
      <c r="D135" t="s">
        <v>410</v>
      </c>
      <c r="E135">
        <v>123</v>
      </c>
      <c r="F135">
        <v>23</v>
      </c>
      <c r="G135">
        <v>87.47</v>
      </c>
      <c r="M135">
        <v>80</v>
      </c>
      <c r="N135">
        <v>27</v>
      </c>
      <c r="O135">
        <v>13</v>
      </c>
      <c r="P135">
        <v>3</v>
      </c>
    </row>
    <row r="136" spans="1:16" x14ac:dyDescent="0.2">
      <c r="A136" t="s">
        <v>358</v>
      </c>
      <c r="B136" t="s">
        <v>366</v>
      </c>
      <c r="C136" t="s">
        <v>686</v>
      </c>
      <c r="D136" t="s">
        <v>410</v>
      </c>
      <c r="E136">
        <v>131</v>
      </c>
      <c r="F136">
        <v>40</v>
      </c>
      <c r="G136">
        <v>96.39</v>
      </c>
      <c r="L136">
        <v>1</v>
      </c>
      <c r="M136">
        <v>99</v>
      </c>
      <c r="N136">
        <v>15</v>
      </c>
      <c r="O136">
        <v>10</v>
      </c>
      <c r="P136">
        <v>6</v>
      </c>
    </row>
    <row r="137" spans="1:16" x14ac:dyDescent="0.2">
      <c r="A137" t="s">
        <v>358</v>
      </c>
      <c r="B137" t="s">
        <v>437</v>
      </c>
      <c r="C137" t="s">
        <v>686</v>
      </c>
      <c r="D137" t="s">
        <v>410</v>
      </c>
      <c r="E137">
        <v>8938</v>
      </c>
      <c r="F137">
        <v>2360</v>
      </c>
      <c r="G137">
        <v>99.35</v>
      </c>
      <c r="L137">
        <v>464</v>
      </c>
      <c r="M137">
        <v>6593</v>
      </c>
      <c r="N137">
        <v>1492</v>
      </c>
      <c r="O137">
        <v>282</v>
      </c>
      <c r="P137">
        <v>107</v>
      </c>
    </row>
    <row r="138" spans="1:16" x14ac:dyDescent="0.2">
      <c r="A138" t="s">
        <v>358</v>
      </c>
      <c r="B138" t="s">
        <v>363</v>
      </c>
      <c r="C138" t="s">
        <v>689</v>
      </c>
      <c r="D138" t="s">
        <v>410</v>
      </c>
      <c r="E138">
        <v>35014</v>
      </c>
      <c r="F138">
        <v>10514</v>
      </c>
      <c r="G138">
        <v>103.92</v>
      </c>
      <c r="L138">
        <v>1770</v>
      </c>
      <c r="M138">
        <v>27677</v>
      </c>
      <c r="N138">
        <v>4700</v>
      </c>
      <c r="O138">
        <v>631</v>
      </c>
      <c r="P138">
        <v>235</v>
      </c>
    </row>
    <row r="139" spans="1:16" x14ac:dyDescent="0.2">
      <c r="A139" t="s">
        <v>358</v>
      </c>
      <c r="B139" t="s">
        <v>364</v>
      </c>
      <c r="C139" t="s">
        <v>689</v>
      </c>
      <c r="D139" t="s">
        <v>410</v>
      </c>
      <c r="E139">
        <v>2104</v>
      </c>
      <c r="F139">
        <v>239</v>
      </c>
      <c r="G139">
        <v>63.01</v>
      </c>
      <c r="L139">
        <v>601</v>
      </c>
      <c r="M139">
        <v>1071</v>
      </c>
      <c r="N139">
        <v>95</v>
      </c>
      <c r="O139">
        <v>285</v>
      </c>
      <c r="P139">
        <v>52</v>
      </c>
    </row>
    <row r="140" spans="1:16" x14ac:dyDescent="0.2">
      <c r="A140" t="s">
        <v>358</v>
      </c>
      <c r="B140" t="s">
        <v>365</v>
      </c>
      <c r="C140" t="s">
        <v>689</v>
      </c>
      <c r="D140" t="s">
        <v>410</v>
      </c>
      <c r="E140">
        <v>595</v>
      </c>
      <c r="F140">
        <v>109</v>
      </c>
      <c r="G140">
        <v>76.319999999999993</v>
      </c>
      <c r="L140">
        <v>4</v>
      </c>
      <c r="M140">
        <v>363</v>
      </c>
      <c r="N140">
        <v>201</v>
      </c>
      <c r="O140">
        <v>17</v>
      </c>
      <c r="P140">
        <v>10</v>
      </c>
    </row>
    <row r="141" spans="1:16" x14ac:dyDescent="0.2">
      <c r="A141" t="s">
        <v>358</v>
      </c>
      <c r="B141" t="s">
        <v>366</v>
      </c>
      <c r="C141" t="s">
        <v>689</v>
      </c>
      <c r="D141" t="s">
        <v>410</v>
      </c>
      <c r="E141">
        <v>971</v>
      </c>
      <c r="F141">
        <v>239</v>
      </c>
      <c r="G141">
        <v>90.56</v>
      </c>
      <c r="L141">
        <v>8</v>
      </c>
      <c r="M141">
        <v>788</v>
      </c>
      <c r="N141">
        <v>134</v>
      </c>
      <c r="O141">
        <v>29</v>
      </c>
      <c r="P141">
        <v>12</v>
      </c>
    </row>
    <row r="142" spans="1:16" x14ac:dyDescent="0.2">
      <c r="A142" t="s">
        <v>358</v>
      </c>
      <c r="B142" t="s">
        <v>437</v>
      </c>
      <c r="C142" t="s">
        <v>689</v>
      </c>
      <c r="D142" t="s">
        <v>410</v>
      </c>
      <c r="E142">
        <v>38684</v>
      </c>
      <c r="F142">
        <v>11101</v>
      </c>
      <c r="G142">
        <v>100.93</v>
      </c>
      <c r="L142">
        <v>2383</v>
      </c>
      <c r="M142">
        <v>29899</v>
      </c>
      <c r="N142">
        <v>5130</v>
      </c>
      <c r="O142">
        <v>962</v>
      </c>
      <c r="P142">
        <v>309</v>
      </c>
    </row>
    <row r="143" spans="1:16" x14ac:dyDescent="0.2">
      <c r="A143" t="s">
        <v>358</v>
      </c>
      <c r="B143" t="s">
        <v>363</v>
      </c>
      <c r="C143" t="s">
        <v>690</v>
      </c>
      <c r="D143" t="s">
        <v>410</v>
      </c>
      <c r="E143">
        <v>6542</v>
      </c>
      <c r="F143">
        <v>1704</v>
      </c>
      <c r="G143">
        <v>99.44</v>
      </c>
      <c r="L143">
        <v>316</v>
      </c>
      <c r="M143">
        <v>4967</v>
      </c>
      <c r="N143">
        <v>1055</v>
      </c>
      <c r="O143">
        <v>148</v>
      </c>
      <c r="P143">
        <v>56</v>
      </c>
    </row>
    <row r="144" spans="1:16" x14ac:dyDescent="0.2">
      <c r="A144" t="s">
        <v>358</v>
      </c>
      <c r="B144" t="s">
        <v>364</v>
      </c>
      <c r="C144" t="s">
        <v>690</v>
      </c>
      <c r="D144" t="s">
        <v>410</v>
      </c>
      <c r="E144">
        <v>322</v>
      </c>
      <c r="F144">
        <v>39</v>
      </c>
      <c r="G144">
        <v>66.88</v>
      </c>
      <c r="L144">
        <v>91</v>
      </c>
      <c r="M144">
        <v>178</v>
      </c>
      <c r="N144">
        <v>12</v>
      </c>
      <c r="O144">
        <v>34</v>
      </c>
      <c r="P144">
        <v>7</v>
      </c>
    </row>
    <row r="145" spans="1:16" x14ac:dyDescent="0.2">
      <c r="A145" t="s">
        <v>358</v>
      </c>
      <c r="B145" t="s">
        <v>365</v>
      </c>
      <c r="C145" t="s">
        <v>690</v>
      </c>
      <c r="D145" t="s">
        <v>410</v>
      </c>
      <c r="E145">
        <v>312</v>
      </c>
      <c r="F145">
        <v>30</v>
      </c>
      <c r="G145">
        <v>60.25</v>
      </c>
      <c r="L145">
        <v>1</v>
      </c>
      <c r="M145">
        <v>173</v>
      </c>
      <c r="N145">
        <v>118</v>
      </c>
      <c r="O145">
        <v>13</v>
      </c>
      <c r="P145">
        <v>7</v>
      </c>
    </row>
    <row r="146" spans="1:16" x14ac:dyDescent="0.2">
      <c r="A146" t="s">
        <v>358</v>
      </c>
      <c r="B146" t="s">
        <v>366</v>
      </c>
      <c r="C146" t="s">
        <v>690</v>
      </c>
      <c r="D146" t="s">
        <v>410</v>
      </c>
      <c r="E146">
        <v>149</v>
      </c>
      <c r="F146">
        <v>26</v>
      </c>
      <c r="G146">
        <v>80.47</v>
      </c>
      <c r="M146">
        <v>125</v>
      </c>
      <c r="N146">
        <v>14</v>
      </c>
      <c r="O146">
        <v>5</v>
      </c>
      <c r="P146">
        <v>5</v>
      </c>
    </row>
    <row r="147" spans="1:16" x14ac:dyDescent="0.2">
      <c r="A147" t="s">
        <v>358</v>
      </c>
      <c r="B147" t="s">
        <v>437</v>
      </c>
      <c r="C147" t="s">
        <v>690</v>
      </c>
      <c r="D147" t="s">
        <v>410</v>
      </c>
      <c r="E147">
        <v>7325</v>
      </c>
      <c r="F147">
        <v>1799</v>
      </c>
      <c r="G147">
        <v>95.95</v>
      </c>
      <c r="L147">
        <v>408</v>
      </c>
      <c r="M147">
        <v>5443</v>
      </c>
      <c r="N147">
        <v>1199</v>
      </c>
      <c r="O147">
        <v>200</v>
      </c>
      <c r="P147">
        <v>75</v>
      </c>
    </row>
    <row r="148" spans="1:16" x14ac:dyDescent="0.2">
      <c r="A148" t="s">
        <v>358</v>
      </c>
      <c r="B148" t="s">
        <v>363</v>
      </c>
      <c r="C148" t="s">
        <v>668</v>
      </c>
      <c r="D148" t="s">
        <v>410</v>
      </c>
      <c r="E148">
        <v>1052</v>
      </c>
      <c r="F148">
        <v>328</v>
      </c>
      <c r="G148">
        <v>107.95</v>
      </c>
      <c r="L148">
        <v>51</v>
      </c>
      <c r="M148">
        <v>817</v>
      </c>
      <c r="N148">
        <v>158</v>
      </c>
      <c r="O148">
        <v>19</v>
      </c>
      <c r="P148">
        <v>7</v>
      </c>
    </row>
    <row r="149" spans="1:16" x14ac:dyDescent="0.2">
      <c r="A149" t="s">
        <v>358</v>
      </c>
      <c r="B149" t="s">
        <v>364</v>
      </c>
      <c r="C149" t="s">
        <v>668</v>
      </c>
      <c r="D149" t="s">
        <v>410</v>
      </c>
      <c r="E149">
        <v>45</v>
      </c>
      <c r="F149">
        <v>5</v>
      </c>
      <c r="G149">
        <v>57.78</v>
      </c>
      <c r="L149">
        <v>15</v>
      </c>
      <c r="M149">
        <v>20</v>
      </c>
      <c r="N149">
        <v>2</v>
      </c>
      <c r="O149">
        <v>8</v>
      </c>
    </row>
    <row r="150" spans="1:16" x14ac:dyDescent="0.2">
      <c r="A150" t="s">
        <v>358</v>
      </c>
      <c r="B150" t="s">
        <v>365</v>
      </c>
      <c r="C150" t="s">
        <v>668</v>
      </c>
      <c r="D150" t="s">
        <v>410</v>
      </c>
      <c r="E150">
        <v>26</v>
      </c>
      <c r="F150">
        <v>5</v>
      </c>
      <c r="G150">
        <v>78.08</v>
      </c>
      <c r="L150">
        <v>1</v>
      </c>
      <c r="M150">
        <v>21</v>
      </c>
      <c r="N150">
        <v>2</v>
      </c>
      <c r="O150">
        <v>1</v>
      </c>
      <c r="P150">
        <v>1</v>
      </c>
    </row>
    <row r="151" spans="1:16" x14ac:dyDescent="0.2">
      <c r="A151" t="s">
        <v>358</v>
      </c>
      <c r="B151" t="s">
        <v>366</v>
      </c>
      <c r="C151" t="s">
        <v>668</v>
      </c>
      <c r="D151" t="s">
        <v>410</v>
      </c>
      <c r="E151">
        <v>11</v>
      </c>
      <c r="F151">
        <v>4</v>
      </c>
      <c r="G151">
        <v>84.09</v>
      </c>
      <c r="M151">
        <v>11</v>
      </c>
    </row>
    <row r="152" spans="1:16" x14ac:dyDescent="0.2">
      <c r="A152" t="s">
        <v>358</v>
      </c>
      <c r="B152" t="s">
        <v>437</v>
      </c>
      <c r="C152" t="s">
        <v>668</v>
      </c>
      <c r="D152" t="s">
        <v>410</v>
      </c>
      <c r="E152">
        <v>1134</v>
      </c>
      <c r="F152">
        <v>342</v>
      </c>
      <c r="G152">
        <v>105.04</v>
      </c>
      <c r="L152">
        <v>67</v>
      </c>
      <c r="M152">
        <v>869</v>
      </c>
      <c r="N152">
        <v>162</v>
      </c>
      <c r="O152">
        <v>28</v>
      </c>
      <c r="P152">
        <v>8</v>
      </c>
    </row>
    <row r="153" spans="1:16" x14ac:dyDescent="0.2">
      <c r="A153" t="s">
        <v>358</v>
      </c>
      <c r="B153" t="s">
        <v>363</v>
      </c>
      <c r="C153" t="s">
        <v>691</v>
      </c>
      <c r="D153" t="s">
        <v>410</v>
      </c>
      <c r="E153">
        <v>25586</v>
      </c>
      <c r="F153">
        <v>5938</v>
      </c>
      <c r="G153">
        <v>94.56</v>
      </c>
      <c r="L153">
        <v>1499</v>
      </c>
      <c r="M153">
        <v>18961</v>
      </c>
      <c r="N153">
        <v>4272</v>
      </c>
      <c r="O153">
        <v>641</v>
      </c>
      <c r="P153">
        <v>213</v>
      </c>
    </row>
    <row r="154" spans="1:16" x14ac:dyDescent="0.2">
      <c r="A154" t="s">
        <v>358</v>
      </c>
      <c r="B154" t="s">
        <v>364</v>
      </c>
      <c r="C154" t="s">
        <v>691</v>
      </c>
      <c r="D154" t="s">
        <v>410</v>
      </c>
      <c r="E154">
        <v>1845</v>
      </c>
      <c r="F154">
        <v>205</v>
      </c>
      <c r="G154">
        <v>60.91</v>
      </c>
      <c r="L154">
        <v>604</v>
      </c>
      <c r="M154">
        <v>749</v>
      </c>
      <c r="N154">
        <v>150</v>
      </c>
      <c r="O154">
        <v>308</v>
      </c>
      <c r="P154">
        <v>34</v>
      </c>
    </row>
    <row r="155" spans="1:16" x14ac:dyDescent="0.2">
      <c r="A155" t="s">
        <v>358</v>
      </c>
      <c r="B155" t="s">
        <v>365</v>
      </c>
      <c r="C155" t="s">
        <v>691</v>
      </c>
      <c r="D155" t="s">
        <v>410</v>
      </c>
      <c r="E155">
        <v>557</v>
      </c>
      <c r="F155">
        <v>82</v>
      </c>
      <c r="G155">
        <v>70.05</v>
      </c>
      <c r="L155">
        <v>8</v>
      </c>
      <c r="M155">
        <v>345</v>
      </c>
      <c r="N155">
        <v>130</v>
      </c>
      <c r="O155">
        <v>59</v>
      </c>
      <c r="P155">
        <v>15</v>
      </c>
    </row>
    <row r="156" spans="1:16" x14ac:dyDescent="0.2">
      <c r="A156" t="s">
        <v>358</v>
      </c>
      <c r="B156" t="s">
        <v>366</v>
      </c>
      <c r="C156" t="s">
        <v>691</v>
      </c>
      <c r="D156" t="s">
        <v>410</v>
      </c>
      <c r="E156">
        <v>476</v>
      </c>
      <c r="F156">
        <v>109</v>
      </c>
      <c r="G156">
        <v>89.41</v>
      </c>
      <c r="L156">
        <v>4</v>
      </c>
      <c r="M156">
        <v>375</v>
      </c>
      <c r="N156">
        <v>35</v>
      </c>
      <c r="O156">
        <v>51</v>
      </c>
      <c r="P156">
        <v>11</v>
      </c>
    </row>
    <row r="157" spans="1:16" x14ac:dyDescent="0.2">
      <c r="A157" t="s">
        <v>358</v>
      </c>
      <c r="B157" t="s">
        <v>437</v>
      </c>
      <c r="C157" t="s">
        <v>691</v>
      </c>
      <c r="D157" t="s">
        <v>410</v>
      </c>
      <c r="E157">
        <v>28464</v>
      </c>
      <c r="F157">
        <v>6334</v>
      </c>
      <c r="G157">
        <v>91.81</v>
      </c>
      <c r="L157">
        <v>2115</v>
      </c>
      <c r="M157">
        <v>20430</v>
      </c>
      <c r="N157">
        <v>4587</v>
      </c>
      <c r="O157">
        <v>1059</v>
      </c>
      <c r="P157">
        <v>273</v>
      </c>
    </row>
    <row r="158" spans="1:16" x14ac:dyDescent="0.2">
      <c r="A158" t="s">
        <v>358</v>
      </c>
      <c r="B158" t="s">
        <v>363</v>
      </c>
      <c r="C158" t="s">
        <v>698</v>
      </c>
      <c r="D158" t="s">
        <v>410</v>
      </c>
      <c r="E158">
        <v>2549</v>
      </c>
      <c r="F158">
        <v>603</v>
      </c>
      <c r="G158">
        <v>93.34</v>
      </c>
      <c r="L158">
        <v>110</v>
      </c>
      <c r="M158">
        <v>1978</v>
      </c>
      <c r="N158">
        <v>388</v>
      </c>
      <c r="O158">
        <v>57</v>
      </c>
      <c r="P158">
        <v>16</v>
      </c>
    </row>
    <row r="159" spans="1:16" x14ac:dyDescent="0.2">
      <c r="A159" t="s">
        <v>358</v>
      </c>
      <c r="B159" t="s">
        <v>364</v>
      </c>
      <c r="C159" t="s">
        <v>698</v>
      </c>
      <c r="D159" t="s">
        <v>410</v>
      </c>
      <c r="E159">
        <v>217</v>
      </c>
      <c r="F159">
        <v>22</v>
      </c>
      <c r="G159">
        <v>60.25</v>
      </c>
      <c r="L159">
        <v>59</v>
      </c>
      <c r="M159">
        <v>110</v>
      </c>
      <c r="N159">
        <v>12</v>
      </c>
      <c r="O159">
        <v>29</v>
      </c>
      <c r="P159">
        <v>7</v>
      </c>
    </row>
    <row r="160" spans="1:16" x14ac:dyDescent="0.2">
      <c r="A160" t="s">
        <v>358</v>
      </c>
      <c r="B160" t="s">
        <v>365</v>
      </c>
      <c r="C160" t="s">
        <v>698</v>
      </c>
      <c r="D160" t="s">
        <v>410</v>
      </c>
      <c r="E160">
        <v>86</v>
      </c>
      <c r="F160">
        <v>12</v>
      </c>
      <c r="G160">
        <v>73.41</v>
      </c>
      <c r="L160">
        <v>1</v>
      </c>
      <c r="M160">
        <v>49</v>
      </c>
      <c r="N160">
        <v>32</v>
      </c>
      <c r="O160">
        <v>3</v>
      </c>
      <c r="P160">
        <v>1</v>
      </c>
    </row>
    <row r="161" spans="1:16" x14ac:dyDescent="0.2">
      <c r="A161" t="s">
        <v>358</v>
      </c>
      <c r="B161" t="s">
        <v>366</v>
      </c>
      <c r="C161" t="s">
        <v>698</v>
      </c>
      <c r="D161" t="s">
        <v>410</v>
      </c>
      <c r="E161">
        <v>64</v>
      </c>
      <c r="F161">
        <v>12</v>
      </c>
      <c r="G161">
        <v>80.09</v>
      </c>
      <c r="M161">
        <v>58</v>
      </c>
      <c r="N161">
        <v>3</v>
      </c>
      <c r="O161">
        <v>1</v>
      </c>
      <c r="P161">
        <v>2</v>
      </c>
    </row>
    <row r="162" spans="1:16" x14ac:dyDescent="0.2">
      <c r="A162" t="s">
        <v>358</v>
      </c>
      <c r="B162" t="s">
        <v>437</v>
      </c>
      <c r="C162" t="s">
        <v>698</v>
      </c>
      <c r="D162" t="s">
        <v>410</v>
      </c>
      <c r="E162">
        <v>2916</v>
      </c>
      <c r="F162">
        <v>649</v>
      </c>
      <c r="G162">
        <v>90</v>
      </c>
      <c r="L162">
        <v>170</v>
      </c>
      <c r="M162">
        <v>2195</v>
      </c>
      <c r="N162">
        <v>435</v>
      </c>
      <c r="O162">
        <v>90</v>
      </c>
      <c r="P162">
        <v>26</v>
      </c>
    </row>
    <row r="163" spans="1:16" x14ac:dyDescent="0.2">
      <c r="A163" t="s">
        <v>358</v>
      </c>
      <c r="B163" t="s">
        <v>363</v>
      </c>
      <c r="C163" t="s">
        <v>700</v>
      </c>
      <c r="D163" t="s">
        <v>410</v>
      </c>
      <c r="E163">
        <v>6048</v>
      </c>
      <c r="F163">
        <v>1605</v>
      </c>
      <c r="G163">
        <v>95.97</v>
      </c>
      <c r="L163">
        <v>263</v>
      </c>
      <c r="M163">
        <v>4536</v>
      </c>
      <c r="N163">
        <v>1068</v>
      </c>
      <c r="O163">
        <v>126</v>
      </c>
      <c r="P163">
        <v>55</v>
      </c>
    </row>
    <row r="164" spans="1:16" x14ac:dyDescent="0.2">
      <c r="A164" t="s">
        <v>358</v>
      </c>
      <c r="B164" t="s">
        <v>364</v>
      </c>
      <c r="C164" t="s">
        <v>700</v>
      </c>
      <c r="D164" t="s">
        <v>410</v>
      </c>
      <c r="E164">
        <v>318</v>
      </c>
      <c r="F164">
        <v>62</v>
      </c>
      <c r="G164">
        <v>76.959999999999994</v>
      </c>
      <c r="L164">
        <v>58</v>
      </c>
      <c r="M164">
        <v>200</v>
      </c>
      <c r="N164">
        <v>12</v>
      </c>
      <c r="O164">
        <v>26</v>
      </c>
      <c r="P164">
        <v>22</v>
      </c>
    </row>
    <row r="165" spans="1:16" x14ac:dyDescent="0.2">
      <c r="A165" t="s">
        <v>358</v>
      </c>
      <c r="B165" t="s">
        <v>365</v>
      </c>
      <c r="C165" t="s">
        <v>700</v>
      </c>
      <c r="D165" t="s">
        <v>410</v>
      </c>
      <c r="E165">
        <v>110</v>
      </c>
      <c r="F165">
        <v>24</v>
      </c>
      <c r="G165">
        <v>88.44</v>
      </c>
      <c r="M165">
        <v>76</v>
      </c>
      <c r="N165">
        <v>30</v>
      </c>
      <c r="O165">
        <v>4</v>
      </c>
    </row>
    <row r="166" spans="1:16" x14ac:dyDescent="0.2">
      <c r="A166" t="s">
        <v>358</v>
      </c>
      <c r="B166" t="s">
        <v>366</v>
      </c>
      <c r="C166" t="s">
        <v>700</v>
      </c>
      <c r="D166" t="s">
        <v>410</v>
      </c>
      <c r="E166">
        <v>53</v>
      </c>
      <c r="F166">
        <v>14</v>
      </c>
      <c r="G166">
        <v>90.62</v>
      </c>
      <c r="M166">
        <v>45</v>
      </c>
      <c r="N166">
        <v>2</v>
      </c>
      <c r="O166">
        <v>2</v>
      </c>
      <c r="P166">
        <v>4</v>
      </c>
    </row>
    <row r="167" spans="1:16" x14ac:dyDescent="0.2">
      <c r="A167" t="s">
        <v>358</v>
      </c>
      <c r="B167" t="s">
        <v>437</v>
      </c>
      <c r="C167" t="s">
        <v>700</v>
      </c>
      <c r="D167" t="s">
        <v>410</v>
      </c>
      <c r="E167">
        <v>6529</v>
      </c>
      <c r="F167">
        <v>1705</v>
      </c>
      <c r="G167">
        <v>94.87</v>
      </c>
      <c r="L167">
        <v>321</v>
      </c>
      <c r="M167">
        <v>4857</v>
      </c>
      <c r="N167">
        <v>1112</v>
      </c>
      <c r="O167">
        <v>158</v>
      </c>
      <c r="P167">
        <v>81</v>
      </c>
    </row>
    <row r="168" spans="1:16" x14ac:dyDescent="0.2">
      <c r="A168" t="s">
        <v>358</v>
      </c>
      <c r="B168" t="s">
        <v>363</v>
      </c>
      <c r="C168" t="s">
        <v>701</v>
      </c>
      <c r="D168" t="s">
        <v>410</v>
      </c>
      <c r="E168">
        <v>4601</v>
      </c>
      <c r="F168">
        <v>1106</v>
      </c>
      <c r="G168">
        <v>94.5</v>
      </c>
      <c r="L168">
        <v>216</v>
      </c>
      <c r="M168">
        <v>3474</v>
      </c>
      <c r="N168">
        <v>743</v>
      </c>
      <c r="O168">
        <v>128</v>
      </c>
      <c r="P168">
        <v>40</v>
      </c>
    </row>
    <row r="169" spans="1:16" x14ac:dyDescent="0.2">
      <c r="A169" t="s">
        <v>358</v>
      </c>
      <c r="B169" t="s">
        <v>364</v>
      </c>
      <c r="C169" t="s">
        <v>701</v>
      </c>
      <c r="D169" t="s">
        <v>410</v>
      </c>
      <c r="E169">
        <v>280</v>
      </c>
      <c r="F169">
        <v>46</v>
      </c>
      <c r="G169">
        <v>75.91</v>
      </c>
      <c r="L169">
        <v>85</v>
      </c>
      <c r="M169">
        <v>129</v>
      </c>
      <c r="N169">
        <v>25</v>
      </c>
      <c r="O169">
        <v>40</v>
      </c>
      <c r="P169">
        <v>1</v>
      </c>
    </row>
    <row r="170" spans="1:16" x14ac:dyDescent="0.2">
      <c r="A170" t="s">
        <v>358</v>
      </c>
      <c r="B170" t="s">
        <v>365</v>
      </c>
      <c r="C170" t="s">
        <v>701</v>
      </c>
      <c r="D170" t="s">
        <v>410</v>
      </c>
      <c r="E170">
        <v>33</v>
      </c>
      <c r="F170">
        <v>10</v>
      </c>
      <c r="G170">
        <v>87.73</v>
      </c>
      <c r="M170">
        <v>23</v>
      </c>
      <c r="N170">
        <v>6</v>
      </c>
      <c r="O170">
        <v>3</v>
      </c>
      <c r="P170">
        <v>1</v>
      </c>
    </row>
    <row r="171" spans="1:16" x14ac:dyDescent="0.2">
      <c r="A171" t="s">
        <v>358</v>
      </c>
      <c r="B171" t="s">
        <v>366</v>
      </c>
      <c r="C171" t="s">
        <v>701</v>
      </c>
      <c r="D171" t="s">
        <v>410</v>
      </c>
      <c r="E171">
        <v>82</v>
      </c>
      <c r="F171">
        <v>22</v>
      </c>
      <c r="G171">
        <v>84.45</v>
      </c>
      <c r="M171">
        <v>64</v>
      </c>
      <c r="N171">
        <v>4</v>
      </c>
      <c r="O171">
        <v>12</v>
      </c>
      <c r="P171">
        <v>2</v>
      </c>
    </row>
    <row r="172" spans="1:16" x14ac:dyDescent="0.2">
      <c r="A172" t="s">
        <v>358</v>
      </c>
      <c r="B172" t="s">
        <v>437</v>
      </c>
      <c r="C172" t="s">
        <v>701</v>
      </c>
      <c r="D172" t="s">
        <v>410</v>
      </c>
      <c r="E172">
        <v>4996</v>
      </c>
      <c r="F172">
        <v>1184</v>
      </c>
      <c r="G172">
        <v>93.25</v>
      </c>
      <c r="L172">
        <v>301</v>
      </c>
      <c r="M172">
        <v>3690</v>
      </c>
      <c r="N172">
        <v>778</v>
      </c>
      <c r="O172">
        <v>183</v>
      </c>
      <c r="P172">
        <v>44</v>
      </c>
    </row>
    <row r="173" spans="1:16" x14ac:dyDescent="0.2">
      <c r="A173" t="s">
        <v>358</v>
      </c>
      <c r="B173" t="s">
        <v>363</v>
      </c>
      <c r="C173" t="s">
        <v>713</v>
      </c>
      <c r="D173" t="s">
        <v>410</v>
      </c>
      <c r="E173">
        <v>4849</v>
      </c>
      <c r="F173">
        <v>1456</v>
      </c>
      <c r="G173">
        <v>108.97</v>
      </c>
      <c r="L173">
        <v>186</v>
      </c>
      <c r="M173">
        <v>3805</v>
      </c>
      <c r="N173">
        <v>707</v>
      </c>
      <c r="O173">
        <v>106</v>
      </c>
      <c r="P173">
        <v>45</v>
      </c>
    </row>
    <row r="174" spans="1:16" x14ac:dyDescent="0.2">
      <c r="A174" t="s">
        <v>358</v>
      </c>
      <c r="B174" t="s">
        <v>364</v>
      </c>
      <c r="C174" t="s">
        <v>713</v>
      </c>
      <c r="D174" t="s">
        <v>410</v>
      </c>
      <c r="E174">
        <v>342</v>
      </c>
      <c r="F174">
        <v>45</v>
      </c>
      <c r="G174">
        <v>64.75</v>
      </c>
      <c r="L174">
        <v>110</v>
      </c>
      <c r="M174">
        <v>140</v>
      </c>
      <c r="N174">
        <v>28</v>
      </c>
      <c r="O174">
        <v>59</v>
      </c>
      <c r="P174">
        <v>5</v>
      </c>
    </row>
    <row r="175" spans="1:16" x14ac:dyDescent="0.2">
      <c r="A175" t="s">
        <v>358</v>
      </c>
      <c r="B175" t="s">
        <v>365</v>
      </c>
      <c r="C175" t="s">
        <v>713</v>
      </c>
      <c r="D175" t="s">
        <v>410</v>
      </c>
      <c r="E175">
        <v>56</v>
      </c>
      <c r="F175">
        <v>8</v>
      </c>
      <c r="G175">
        <v>75.290000000000006</v>
      </c>
      <c r="L175">
        <v>1</v>
      </c>
      <c r="M175">
        <v>41</v>
      </c>
      <c r="N175">
        <v>11</v>
      </c>
      <c r="O175">
        <v>3</v>
      </c>
    </row>
    <row r="176" spans="1:16" x14ac:dyDescent="0.2">
      <c r="A176" t="s">
        <v>358</v>
      </c>
      <c r="B176" t="s">
        <v>366</v>
      </c>
      <c r="C176" t="s">
        <v>713</v>
      </c>
      <c r="D176" t="s">
        <v>410</v>
      </c>
      <c r="E176">
        <v>76</v>
      </c>
      <c r="F176">
        <v>16</v>
      </c>
      <c r="G176">
        <v>77.97</v>
      </c>
      <c r="M176">
        <v>63</v>
      </c>
      <c r="N176">
        <v>5</v>
      </c>
      <c r="O176">
        <v>5</v>
      </c>
      <c r="P176">
        <v>3</v>
      </c>
    </row>
    <row r="177" spans="1:16" x14ac:dyDescent="0.2">
      <c r="A177" t="s">
        <v>358</v>
      </c>
      <c r="B177" t="s">
        <v>437</v>
      </c>
      <c r="C177" t="s">
        <v>713</v>
      </c>
      <c r="D177" t="s">
        <v>410</v>
      </c>
      <c r="E177">
        <v>5323</v>
      </c>
      <c r="F177">
        <v>1525</v>
      </c>
      <c r="G177">
        <v>105.33</v>
      </c>
      <c r="L177">
        <v>297</v>
      </c>
      <c r="M177">
        <v>4049</v>
      </c>
      <c r="N177">
        <v>751</v>
      </c>
      <c r="O177">
        <v>173</v>
      </c>
      <c r="P177">
        <v>53</v>
      </c>
    </row>
    <row r="178" spans="1:16" x14ac:dyDescent="0.2">
      <c r="A178" t="s">
        <v>358</v>
      </c>
      <c r="B178" t="s">
        <v>363</v>
      </c>
      <c r="C178" t="s">
        <v>717</v>
      </c>
      <c r="D178" t="s">
        <v>410</v>
      </c>
      <c r="E178">
        <v>10065</v>
      </c>
      <c r="F178">
        <v>2512</v>
      </c>
      <c r="G178">
        <v>101.35</v>
      </c>
      <c r="L178">
        <v>515</v>
      </c>
      <c r="M178">
        <v>7698</v>
      </c>
      <c r="N178">
        <v>1510</v>
      </c>
      <c r="O178">
        <v>234</v>
      </c>
      <c r="P178">
        <v>108</v>
      </c>
    </row>
    <row r="179" spans="1:16" x14ac:dyDescent="0.2">
      <c r="A179" t="s">
        <v>358</v>
      </c>
      <c r="B179" t="s">
        <v>364</v>
      </c>
      <c r="C179" t="s">
        <v>717</v>
      </c>
      <c r="D179" t="s">
        <v>410</v>
      </c>
      <c r="E179">
        <v>696</v>
      </c>
      <c r="F179">
        <v>120</v>
      </c>
      <c r="G179">
        <v>79.17</v>
      </c>
      <c r="L179">
        <v>138</v>
      </c>
      <c r="M179">
        <v>454</v>
      </c>
      <c r="N179">
        <v>20</v>
      </c>
      <c r="O179">
        <v>51</v>
      </c>
      <c r="P179">
        <v>33</v>
      </c>
    </row>
    <row r="180" spans="1:16" x14ac:dyDescent="0.2">
      <c r="A180" t="s">
        <v>358</v>
      </c>
      <c r="B180" t="s">
        <v>365</v>
      </c>
      <c r="C180" t="s">
        <v>717</v>
      </c>
      <c r="D180" t="s">
        <v>410</v>
      </c>
      <c r="E180">
        <v>144</v>
      </c>
      <c r="F180">
        <v>29</v>
      </c>
      <c r="G180">
        <v>96.18</v>
      </c>
      <c r="L180">
        <v>3</v>
      </c>
      <c r="M180">
        <v>90</v>
      </c>
      <c r="N180">
        <v>43</v>
      </c>
      <c r="O180">
        <v>5</v>
      </c>
      <c r="P180">
        <v>3</v>
      </c>
    </row>
    <row r="181" spans="1:16" x14ac:dyDescent="0.2">
      <c r="A181" t="s">
        <v>358</v>
      </c>
      <c r="B181" t="s">
        <v>366</v>
      </c>
      <c r="C181" t="s">
        <v>717</v>
      </c>
      <c r="D181" t="s">
        <v>410</v>
      </c>
      <c r="E181">
        <v>140</v>
      </c>
      <c r="F181">
        <v>31</v>
      </c>
      <c r="G181">
        <v>88.12</v>
      </c>
      <c r="M181">
        <v>129</v>
      </c>
      <c r="N181">
        <v>9</v>
      </c>
      <c r="O181">
        <v>1</v>
      </c>
      <c r="P181">
        <v>1</v>
      </c>
    </row>
    <row r="182" spans="1:16" x14ac:dyDescent="0.2">
      <c r="A182" t="s">
        <v>358</v>
      </c>
      <c r="B182" t="s">
        <v>437</v>
      </c>
      <c r="C182" t="s">
        <v>717</v>
      </c>
      <c r="D182" t="s">
        <v>410</v>
      </c>
      <c r="E182">
        <v>11045</v>
      </c>
      <c r="F182">
        <v>2692</v>
      </c>
      <c r="G182">
        <v>99.72</v>
      </c>
      <c r="L182">
        <v>656</v>
      </c>
      <c r="M182">
        <v>8371</v>
      </c>
      <c r="N182">
        <v>1582</v>
      </c>
      <c r="O182">
        <v>291</v>
      </c>
      <c r="P182">
        <v>145</v>
      </c>
    </row>
    <row r="183" spans="1:16" x14ac:dyDescent="0.2">
      <c r="A183" t="s">
        <v>358</v>
      </c>
      <c r="B183" t="s">
        <v>363</v>
      </c>
      <c r="C183" t="s">
        <v>719</v>
      </c>
      <c r="D183" t="s">
        <v>410</v>
      </c>
      <c r="E183">
        <v>4626</v>
      </c>
      <c r="F183">
        <v>988</v>
      </c>
      <c r="G183">
        <v>91.09</v>
      </c>
      <c r="L183">
        <v>239</v>
      </c>
      <c r="M183">
        <v>3588</v>
      </c>
      <c r="N183">
        <v>671</v>
      </c>
      <c r="O183">
        <v>93</v>
      </c>
      <c r="P183">
        <v>35</v>
      </c>
    </row>
    <row r="184" spans="1:16" x14ac:dyDescent="0.2">
      <c r="A184" t="s">
        <v>358</v>
      </c>
      <c r="B184" t="s">
        <v>364</v>
      </c>
      <c r="C184" t="s">
        <v>719</v>
      </c>
      <c r="D184" t="s">
        <v>410</v>
      </c>
      <c r="E184">
        <v>292</v>
      </c>
      <c r="F184">
        <v>37</v>
      </c>
      <c r="G184">
        <v>68.11</v>
      </c>
      <c r="L184">
        <v>74</v>
      </c>
      <c r="M184">
        <v>154</v>
      </c>
      <c r="N184">
        <v>8</v>
      </c>
      <c r="O184">
        <v>51</v>
      </c>
      <c r="P184">
        <v>5</v>
      </c>
    </row>
    <row r="185" spans="1:16" x14ac:dyDescent="0.2">
      <c r="A185" t="s">
        <v>358</v>
      </c>
      <c r="B185" t="s">
        <v>365</v>
      </c>
      <c r="C185" t="s">
        <v>719</v>
      </c>
      <c r="D185" t="s">
        <v>410</v>
      </c>
      <c r="E185">
        <v>41</v>
      </c>
      <c r="F185">
        <v>10</v>
      </c>
      <c r="G185">
        <v>86.2</v>
      </c>
      <c r="M185">
        <v>27</v>
      </c>
      <c r="N185">
        <v>12</v>
      </c>
      <c r="O185">
        <v>1</v>
      </c>
      <c r="P185">
        <v>1</v>
      </c>
    </row>
    <row r="186" spans="1:16" x14ac:dyDescent="0.2">
      <c r="A186" t="s">
        <v>358</v>
      </c>
      <c r="B186" t="s">
        <v>366</v>
      </c>
      <c r="C186" t="s">
        <v>719</v>
      </c>
      <c r="D186" t="s">
        <v>410</v>
      </c>
      <c r="E186">
        <v>63</v>
      </c>
      <c r="F186">
        <v>17</v>
      </c>
      <c r="G186">
        <v>102.67</v>
      </c>
      <c r="M186">
        <v>57</v>
      </c>
      <c r="N186">
        <v>4</v>
      </c>
      <c r="O186">
        <v>2</v>
      </c>
    </row>
    <row r="187" spans="1:16" x14ac:dyDescent="0.2">
      <c r="A187" t="s">
        <v>358</v>
      </c>
      <c r="B187" t="s">
        <v>437</v>
      </c>
      <c r="C187" t="s">
        <v>719</v>
      </c>
      <c r="D187" t="s">
        <v>410</v>
      </c>
      <c r="E187">
        <v>5022</v>
      </c>
      <c r="F187">
        <v>1052</v>
      </c>
      <c r="G187">
        <v>89.86</v>
      </c>
      <c r="L187">
        <v>313</v>
      </c>
      <c r="M187">
        <v>3826</v>
      </c>
      <c r="N187">
        <v>695</v>
      </c>
      <c r="O187">
        <v>147</v>
      </c>
      <c r="P187">
        <v>41</v>
      </c>
    </row>
    <row r="188" spans="1:16" x14ac:dyDescent="0.2">
      <c r="A188" t="s">
        <v>358</v>
      </c>
      <c r="B188" t="s">
        <v>363</v>
      </c>
      <c r="C188" t="s">
        <v>721</v>
      </c>
      <c r="D188" t="s">
        <v>410</v>
      </c>
      <c r="E188">
        <v>10896</v>
      </c>
      <c r="F188">
        <v>3371</v>
      </c>
      <c r="G188">
        <v>111.44</v>
      </c>
      <c r="L188">
        <v>571</v>
      </c>
      <c r="M188">
        <v>8421</v>
      </c>
      <c r="N188">
        <v>1567</v>
      </c>
      <c r="O188">
        <v>234</v>
      </c>
      <c r="P188">
        <v>103</v>
      </c>
    </row>
    <row r="189" spans="1:16" x14ac:dyDescent="0.2">
      <c r="A189" t="s">
        <v>358</v>
      </c>
      <c r="B189" t="s">
        <v>364</v>
      </c>
      <c r="C189" t="s">
        <v>721</v>
      </c>
      <c r="D189" t="s">
        <v>410</v>
      </c>
      <c r="E189">
        <v>949</v>
      </c>
      <c r="F189">
        <v>116</v>
      </c>
      <c r="G189">
        <v>64.180000000000007</v>
      </c>
      <c r="L189">
        <v>307</v>
      </c>
      <c r="M189">
        <v>398</v>
      </c>
      <c r="N189">
        <v>78</v>
      </c>
      <c r="O189">
        <v>152</v>
      </c>
      <c r="P189">
        <v>14</v>
      </c>
    </row>
    <row r="190" spans="1:16" x14ac:dyDescent="0.2">
      <c r="A190" t="s">
        <v>358</v>
      </c>
      <c r="B190" t="s">
        <v>365</v>
      </c>
      <c r="C190" t="s">
        <v>721</v>
      </c>
      <c r="D190" t="s">
        <v>410</v>
      </c>
      <c r="E190">
        <v>89</v>
      </c>
      <c r="F190">
        <v>14</v>
      </c>
      <c r="G190">
        <v>83.57</v>
      </c>
      <c r="L190">
        <v>2</v>
      </c>
      <c r="M190">
        <v>60</v>
      </c>
      <c r="N190">
        <v>18</v>
      </c>
      <c r="O190">
        <v>7</v>
      </c>
      <c r="P190">
        <v>2</v>
      </c>
    </row>
    <row r="191" spans="1:16" x14ac:dyDescent="0.2">
      <c r="A191" t="s">
        <v>358</v>
      </c>
      <c r="B191" t="s">
        <v>366</v>
      </c>
      <c r="C191" t="s">
        <v>721</v>
      </c>
      <c r="D191" t="s">
        <v>410</v>
      </c>
      <c r="E191">
        <v>119</v>
      </c>
      <c r="F191">
        <v>32</v>
      </c>
      <c r="G191">
        <v>92.43</v>
      </c>
      <c r="M191">
        <v>95</v>
      </c>
      <c r="N191">
        <v>13</v>
      </c>
      <c r="O191">
        <v>9</v>
      </c>
      <c r="P191">
        <v>2</v>
      </c>
    </row>
    <row r="192" spans="1:16" x14ac:dyDescent="0.2">
      <c r="A192" t="s">
        <v>358</v>
      </c>
      <c r="B192" t="s">
        <v>437</v>
      </c>
      <c r="C192" t="s">
        <v>721</v>
      </c>
      <c r="D192" t="s">
        <v>410</v>
      </c>
      <c r="E192">
        <v>12053</v>
      </c>
      <c r="F192">
        <v>3533</v>
      </c>
      <c r="G192">
        <v>107.33</v>
      </c>
      <c r="L192">
        <v>880</v>
      </c>
      <c r="M192">
        <v>8974</v>
      </c>
      <c r="N192">
        <v>1676</v>
      </c>
      <c r="O192">
        <v>402</v>
      </c>
      <c r="P192">
        <v>121</v>
      </c>
    </row>
    <row r="193" spans="1:16" x14ac:dyDescent="0.2">
      <c r="A193" t="s">
        <v>358</v>
      </c>
      <c r="B193" t="s">
        <v>363</v>
      </c>
      <c r="C193" t="s">
        <v>728</v>
      </c>
      <c r="D193" t="s">
        <v>410</v>
      </c>
      <c r="E193">
        <v>38150</v>
      </c>
      <c r="F193">
        <v>10224</v>
      </c>
      <c r="G193">
        <v>99.23</v>
      </c>
      <c r="L193">
        <v>2047</v>
      </c>
      <c r="M193">
        <v>28892</v>
      </c>
      <c r="N193">
        <v>6056</v>
      </c>
      <c r="O193">
        <v>849</v>
      </c>
      <c r="P193">
        <v>305</v>
      </c>
    </row>
    <row r="194" spans="1:16" x14ac:dyDescent="0.2">
      <c r="A194" t="s">
        <v>358</v>
      </c>
      <c r="B194" t="s">
        <v>364</v>
      </c>
      <c r="C194" t="s">
        <v>728</v>
      </c>
      <c r="D194" t="s">
        <v>410</v>
      </c>
      <c r="E194">
        <v>1885</v>
      </c>
      <c r="F194">
        <v>207</v>
      </c>
      <c r="G194">
        <v>60.04</v>
      </c>
      <c r="L194">
        <v>576</v>
      </c>
      <c r="M194">
        <v>925</v>
      </c>
      <c r="N194">
        <v>75</v>
      </c>
      <c r="O194">
        <v>237</v>
      </c>
      <c r="P194">
        <v>72</v>
      </c>
    </row>
    <row r="195" spans="1:16" x14ac:dyDescent="0.2">
      <c r="A195" t="s">
        <v>358</v>
      </c>
      <c r="B195" t="s">
        <v>365</v>
      </c>
      <c r="C195" t="s">
        <v>728</v>
      </c>
      <c r="D195" t="s">
        <v>410</v>
      </c>
      <c r="E195">
        <v>838</v>
      </c>
      <c r="F195">
        <v>125</v>
      </c>
      <c r="G195">
        <v>73.27</v>
      </c>
      <c r="L195">
        <v>9</v>
      </c>
      <c r="M195">
        <v>500</v>
      </c>
      <c r="N195">
        <v>287</v>
      </c>
      <c r="O195">
        <v>29</v>
      </c>
      <c r="P195">
        <v>13</v>
      </c>
    </row>
    <row r="196" spans="1:16" x14ac:dyDescent="0.2">
      <c r="A196" t="s">
        <v>358</v>
      </c>
      <c r="B196" t="s">
        <v>366</v>
      </c>
      <c r="C196" t="s">
        <v>728</v>
      </c>
      <c r="D196" t="s">
        <v>410</v>
      </c>
      <c r="E196">
        <v>808</v>
      </c>
      <c r="F196">
        <v>211</v>
      </c>
      <c r="G196">
        <v>91.55</v>
      </c>
      <c r="L196">
        <v>4</v>
      </c>
      <c r="M196">
        <v>728</v>
      </c>
      <c r="N196">
        <v>50</v>
      </c>
      <c r="O196">
        <v>18</v>
      </c>
      <c r="P196">
        <v>8</v>
      </c>
    </row>
    <row r="197" spans="1:16" x14ac:dyDescent="0.2">
      <c r="A197" t="s">
        <v>358</v>
      </c>
      <c r="B197" t="s">
        <v>437</v>
      </c>
      <c r="C197" t="s">
        <v>728</v>
      </c>
      <c r="D197" t="s">
        <v>410</v>
      </c>
      <c r="E197">
        <v>41681</v>
      </c>
      <c r="F197">
        <v>10767</v>
      </c>
      <c r="G197">
        <v>96.79</v>
      </c>
      <c r="L197">
        <v>2636</v>
      </c>
      <c r="M197">
        <v>31045</v>
      </c>
      <c r="N197">
        <v>6468</v>
      </c>
      <c r="O197">
        <v>1133</v>
      </c>
      <c r="P197">
        <v>398</v>
      </c>
    </row>
    <row r="198" spans="1:16" x14ac:dyDescent="0.2">
      <c r="A198" t="s">
        <v>358</v>
      </c>
      <c r="B198" t="s">
        <v>363</v>
      </c>
      <c r="C198" t="s">
        <v>733</v>
      </c>
      <c r="D198" t="s">
        <v>410</v>
      </c>
      <c r="E198">
        <v>4271</v>
      </c>
      <c r="F198">
        <v>933</v>
      </c>
      <c r="G198">
        <v>89.02</v>
      </c>
      <c r="L198">
        <v>236</v>
      </c>
      <c r="M198">
        <v>3196</v>
      </c>
      <c r="N198">
        <v>660</v>
      </c>
      <c r="O198">
        <v>129</v>
      </c>
      <c r="P198">
        <v>50</v>
      </c>
    </row>
    <row r="199" spans="1:16" x14ac:dyDescent="0.2">
      <c r="A199" t="s">
        <v>358</v>
      </c>
      <c r="B199" t="s">
        <v>364</v>
      </c>
      <c r="C199" t="s">
        <v>733</v>
      </c>
      <c r="D199" t="s">
        <v>410</v>
      </c>
      <c r="E199">
        <v>242</v>
      </c>
      <c r="F199">
        <v>36</v>
      </c>
      <c r="G199">
        <v>72.739999999999995</v>
      </c>
      <c r="L199">
        <v>55</v>
      </c>
      <c r="M199">
        <v>144</v>
      </c>
      <c r="N199">
        <v>9</v>
      </c>
      <c r="O199">
        <v>20</v>
      </c>
      <c r="P199">
        <v>14</v>
      </c>
    </row>
    <row r="200" spans="1:16" x14ac:dyDescent="0.2">
      <c r="A200" t="s">
        <v>358</v>
      </c>
      <c r="B200" t="s">
        <v>365</v>
      </c>
      <c r="C200" t="s">
        <v>733</v>
      </c>
      <c r="D200" t="s">
        <v>410</v>
      </c>
      <c r="E200">
        <v>52</v>
      </c>
      <c r="F200">
        <v>5</v>
      </c>
      <c r="G200">
        <v>71.62</v>
      </c>
      <c r="L200">
        <v>1</v>
      </c>
      <c r="M200">
        <v>35</v>
      </c>
      <c r="N200">
        <v>14</v>
      </c>
      <c r="O200">
        <v>1</v>
      </c>
      <c r="P200">
        <v>1</v>
      </c>
    </row>
    <row r="201" spans="1:16" x14ac:dyDescent="0.2">
      <c r="A201" t="s">
        <v>358</v>
      </c>
      <c r="B201" t="s">
        <v>366</v>
      </c>
      <c r="C201" t="s">
        <v>733</v>
      </c>
      <c r="D201" t="s">
        <v>410</v>
      </c>
      <c r="E201">
        <v>47</v>
      </c>
      <c r="F201">
        <v>16</v>
      </c>
      <c r="G201">
        <v>101.15</v>
      </c>
      <c r="M201">
        <v>44</v>
      </c>
      <c r="N201">
        <v>1</v>
      </c>
      <c r="O201">
        <v>2</v>
      </c>
    </row>
    <row r="202" spans="1:16" x14ac:dyDescent="0.2">
      <c r="A202" t="s">
        <v>358</v>
      </c>
      <c r="B202" t="s">
        <v>437</v>
      </c>
      <c r="C202" t="s">
        <v>733</v>
      </c>
      <c r="D202" t="s">
        <v>410</v>
      </c>
      <c r="E202">
        <v>4612</v>
      </c>
      <c r="F202">
        <v>990</v>
      </c>
      <c r="G202">
        <v>88.09</v>
      </c>
      <c r="L202">
        <v>292</v>
      </c>
      <c r="M202">
        <v>3419</v>
      </c>
      <c r="N202">
        <v>684</v>
      </c>
      <c r="O202">
        <v>152</v>
      </c>
      <c r="P202">
        <v>65</v>
      </c>
    </row>
    <row r="203" spans="1:16" x14ac:dyDescent="0.2">
      <c r="A203" t="s">
        <v>358</v>
      </c>
      <c r="B203" t="s">
        <v>363</v>
      </c>
      <c r="C203" t="s">
        <v>692</v>
      </c>
      <c r="D203" t="s">
        <v>410</v>
      </c>
      <c r="E203">
        <v>18593</v>
      </c>
      <c r="F203">
        <v>5107</v>
      </c>
      <c r="G203">
        <v>103.74</v>
      </c>
      <c r="L203">
        <v>991</v>
      </c>
      <c r="M203">
        <v>13945</v>
      </c>
      <c r="N203">
        <v>3039</v>
      </c>
      <c r="O203">
        <v>443</v>
      </c>
      <c r="P203">
        <v>174</v>
      </c>
    </row>
    <row r="204" spans="1:16" x14ac:dyDescent="0.2">
      <c r="A204" t="s">
        <v>358</v>
      </c>
      <c r="B204" t="s">
        <v>364</v>
      </c>
      <c r="C204" t="s">
        <v>692</v>
      </c>
      <c r="D204" t="s">
        <v>410</v>
      </c>
      <c r="E204">
        <v>858</v>
      </c>
      <c r="F204">
        <v>91</v>
      </c>
      <c r="G204">
        <v>59.46</v>
      </c>
      <c r="L204">
        <v>261</v>
      </c>
      <c r="M204">
        <v>396</v>
      </c>
      <c r="N204">
        <v>70</v>
      </c>
      <c r="O204">
        <v>123</v>
      </c>
      <c r="P204">
        <v>8</v>
      </c>
    </row>
    <row r="205" spans="1:16" x14ac:dyDescent="0.2">
      <c r="A205" t="s">
        <v>358</v>
      </c>
      <c r="B205" t="s">
        <v>365</v>
      </c>
      <c r="C205" t="s">
        <v>692</v>
      </c>
      <c r="D205" t="s">
        <v>410</v>
      </c>
      <c r="E205">
        <v>336</v>
      </c>
      <c r="F205">
        <v>48</v>
      </c>
      <c r="G205">
        <v>73.290000000000006</v>
      </c>
      <c r="L205">
        <v>1</v>
      </c>
      <c r="M205">
        <v>239</v>
      </c>
      <c r="N205">
        <v>62</v>
      </c>
      <c r="O205">
        <v>27</v>
      </c>
      <c r="P205">
        <v>7</v>
      </c>
    </row>
    <row r="206" spans="1:16" x14ac:dyDescent="0.2">
      <c r="A206" t="s">
        <v>358</v>
      </c>
      <c r="B206" t="s">
        <v>366</v>
      </c>
      <c r="C206" t="s">
        <v>692</v>
      </c>
      <c r="D206" t="s">
        <v>410</v>
      </c>
      <c r="E206">
        <v>359</v>
      </c>
      <c r="F206">
        <v>70</v>
      </c>
      <c r="G206">
        <v>81.489999999999995</v>
      </c>
      <c r="L206">
        <v>2</v>
      </c>
      <c r="M206">
        <v>285</v>
      </c>
      <c r="N206">
        <v>28</v>
      </c>
      <c r="O206">
        <v>28</v>
      </c>
      <c r="P206">
        <v>16</v>
      </c>
    </row>
    <row r="207" spans="1:16" x14ac:dyDescent="0.2">
      <c r="A207" t="s">
        <v>358</v>
      </c>
      <c r="B207" t="s">
        <v>437</v>
      </c>
      <c r="C207" t="s">
        <v>692</v>
      </c>
      <c r="D207" t="s">
        <v>410</v>
      </c>
      <c r="E207">
        <v>20146</v>
      </c>
      <c r="F207">
        <v>5316</v>
      </c>
      <c r="G207">
        <v>100.95</v>
      </c>
      <c r="L207">
        <v>1255</v>
      </c>
      <c r="M207">
        <v>14865</v>
      </c>
      <c r="N207">
        <v>3199</v>
      </c>
      <c r="O207">
        <v>621</v>
      </c>
      <c r="P207">
        <v>205</v>
      </c>
    </row>
    <row r="208" spans="1:16" x14ac:dyDescent="0.2">
      <c r="A208" t="s">
        <v>358</v>
      </c>
      <c r="B208" t="s">
        <v>363</v>
      </c>
      <c r="C208" t="s">
        <v>694</v>
      </c>
      <c r="D208" t="s">
        <v>410</v>
      </c>
      <c r="E208">
        <v>2903</v>
      </c>
      <c r="F208">
        <v>774</v>
      </c>
      <c r="G208">
        <v>97.14</v>
      </c>
      <c r="L208">
        <v>147</v>
      </c>
      <c r="M208">
        <v>2264</v>
      </c>
      <c r="N208">
        <v>389</v>
      </c>
      <c r="O208">
        <v>85</v>
      </c>
      <c r="P208">
        <v>18</v>
      </c>
    </row>
    <row r="209" spans="1:16" x14ac:dyDescent="0.2">
      <c r="A209" t="s">
        <v>358</v>
      </c>
      <c r="B209" t="s">
        <v>364</v>
      </c>
      <c r="C209" t="s">
        <v>694</v>
      </c>
      <c r="D209" t="s">
        <v>410</v>
      </c>
      <c r="E209">
        <v>296</v>
      </c>
      <c r="F209">
        <v>28</v>
      </c>
      <c r="G209">
        <v>55.28</v>
      </c>
      <c r="L209">
        <v>93</v>
      </c>
      <c r="M209">
        <v>140</v>
      </c>
      <c r="N209">
        <v>18</v>
      </c>
      <c r="O209">
        <v>37</v>
      </c>
      <c r="P209">
        <v>8</v>
      </c>
    </row>
    <row r="210" spans="1:16" x14ac:dyDescent="0.2">
      <c r="A210" t="s">
        <v>358</v>
      </c>
      <c r="B210" t="s">
        <v>365</v>
      </c>
      <c r="C210" t="s">
        <v>694</v>
      </c>
      <c r="D210" t="s">
        <v>410</v>
      </c>
      <c r="E210">
        <v>35</v>
      </c>
      <c r="F210">
        <v>10</v>
      </c>
      <c r="G210">
        <v>92.49</v>
      </c>
      <c r="M210">
        <v>25</v>
      </c>
      <c r="N210">
        <v>7</v>
      </c>
      <c r="O210">
        <v>2</v>
      </c>
      <c r="P210">
        <v>1</v>
      </c>
    </row>
    <row r="211" spans="1:16" x14ac:dyDescent="0.2">
      <c r="A211" t="s">
        <v>358</v>
      </c>
      <c r="B211" t="s">
        <v>366</v>
      </c>
      <c r="C211" t="s">
        <v>694</v>
      </c>
      <c r="D211" t="s">
        <v>410</v>
      </c>
      <c r="E211">
        <v>32</v>
      </c>
      <c r="F211">
        <v>11</v>
      </c>
      <c r="G211">
        <v>103</v>
      </c>
      <c r="M211">
        <v>30</v>
      </c>
      <c r="N211">
        <v>2</v>
      </c>
    </row>
    <row r="212" spans="1:16" x14ac:dyDescent="0.2">
      <c r="A212" t="s">
        <v>358</v>
      </c>
      <c r="B212" t="s">
        <v>437</v>
      </c>
      <c r="C212" t="s">
        <v>694</v>
      </c>
      <c r="D212" t="s">
        <v>410</v>
      </c>
      <c r="E212">
        <v>3266</v>
      </c>
      <c r="F212">
        <v>823</v>
      </c>
      <c r="G212">
        <v>93.35</v>
      </c>
      <c r="L212">
        <v>240</v>
      </c>
      <c r="M212">
        <v>2459</v>
      </c>
      <c r="N212">
        <v>416</v>
      </c>
      <c r="O212">
        <v>124</v>
      </c>
      <c r="P212">
        <v>27</v>
      </c>
    </row>
    <row r="213" spans="1:16" x14ac:dyDescent="0.2">
      <c r="A213" t="s">
        <v>358</v>
      </c>
      <c r="B213" t="s">
        <v>363</v>
      </c>
      <c r="C213" t="s">
        <v>697</v>
      </c>
      <c r="D213" t="s">
        <v>410</v>
      </c>
      <c r="E213">
        <v>5977</v>
      </c>
      <c r="F213">
        <v>1315</v>
      </c>
      <c r="G213">
        <v>95.13</v>
      </c>
      <c r="L213">
        <v>233</v>
      </c>
      <c r="M213">
        <v>4592</v>
      </c>
      <c r="N213">
        <v>988</v>
      </c>
      <c r="O213">
        <v>117</v>
      </c>
      <c r="P213">
        <v>47</v>
      </c>
    </row>
    <row r="214" spans="1:16" x14ac:dyDescent="0.2">
      <c r="A214" t="s">
        <v>358</v>
      </c>
      <c r="B214" t="s">
        <v>364</v>
      </c>
      <c r="C214" t="s">
        <v>697</v>
      </c>
      <c r="D214" t="s">
        <v>410</v>
      </c>
      <c r="E214">
        <v>352</v>
      </c>
      <c r="F214">
        <v>67</v>
      </c>
      <c r="G214">
        <v>77.67</v>
      </c>
      <c r="L214">
        <v>58</v>
      </c>
      <c r="M214">
        <v>237</v>
      </c>
      <c r="N214">
        <v>11</v>
      </c>
      <c r="O214">
        <v>29</v>
      </c>
      <c r="P214">
        <v>17</v>
      </c>
    </row>
    <row r="215" spans="1:16" x14ac:dyDescent="0.2">
      <c r="A215" t="s">
        <v>358</v>
      </c>
      <c r="B215" t="s">
        <v>365</v>
      </c>
      <c r="C215" t="s">
        <v>697</v>
      </c>
      <c r="D215" t="s">
        <v>410</v>
      </c>
      <c r="E215">
        <v>64</v>
      </c>
      <c r="F215">
        <v>16</v>
      </c>
      <c r="G215">
        <v>85.86</v>
      </c>
      <c r="M215">
        <v>42</v>
      </c>
      <c r="N215">
        <v>18</v>
      </c>
      <c r="O215">
        <v>4</v>
      </c>
    </row>
    <row r="216" spans="1:16" x14ac:dyDescent="0.2">
      <c r="A216" t="s">
        <v>358</v>
      </c>
      <c r="B216" t="s">
        <v>366</v>
      </c>
      <c r="C216" t="s">
        <v>697</v>
      </c>
      <c r="D216" t="s">
        <v>410</v>
      </c>
      <c r="E216">
        <v>72</v>
      </c>
      <c r="F216">
        <v>25</v>
      </c>
      <c r="G216">
        <v>99.33</v>
      </c>
      <c r="M216">
        <v>68</v>
      </c>
      <c r="N216">
        <v>3</v>
      </c>
      <c r="O216">
        <v>1</v>
      </c>
    </row>
    <row r="217" spans="1:16" x14ac:dyDescent="0.2">
      <c r="A217" t="s">
        <v>358</v>
      </c>
      <c r="B217" t="s">
        <v>437</v>
      </c>
      <c r="C217" t="s">
        <v>697</v>
      </c>
      <c r="D217" t="s">
        <v>410</v>
      </c>
      <c r="E217">
        <v>6465</v>
      </c>
      <c r="F217">
        <v>1423</v>
      </c>
      <c r="G217">
        <v>94.14</v>
      </c>
      <c r="L217">
        <v>291</v>
      </c>
      <c r="M217">
        <v>4939</v>
      </c>
      <c r="N217">
        <v>1020</v>
      </c>
      <c r="O217">
        <v>151</v>
      </c>
      <c r="P217">
        <v>64</v>
      </c>
    </row>
    <row r="218" spans="1:16" x14ac:dyDescent="0.2">
      <c r="A218" t="s">
        <v>358</v>
      </c>
      <c r="B218" t="s">
        <v>363</v>
      </c>
      <c r="C218" t="s">
        <v>703</v>
      </c>
      <c r="D218" t="s">
        <v>410</v>
      </c>
      <c r="E218">
        <v>1248</v>
      </c>
      <c r="F218">
        <v>266</v>
      </c>
      <c r="G218">
        <v>97.88</v>
      </c>
      <c r="L218">
        <v>75</v>
      </c>
      <c r="M218">
        <v>1060</v>
      </c>
      <c r="N218">
        <v>77</v>
      </c>
      <c r="O218">
        <v>29</v>
      </c>
      <c r="P218">
        <v>7</v>
      </c>
    </row>
    <row r="219" spans="1:16" x14ac:dyDescent="0.2">
      <c r="A219" t="s">
        <v>358</v>
      </c>
      <c r="B219" t="s">
        <v>364</v>
      </c>
      <c r="C219" t="s">
        <v>703</v>
      </c>
      <c r="D219" t="s">
        <v>410</v>
      </c>
      <c r="E219">
        <v>67</v>
      </c>
      <c r="F219">
        <v>12</v>
      </c>
      <c r="G219">
        <v>73.510000000000005</v>
      </c>
      <c r="L219">
        <v>23</v>
      </c>
      <c r="M219">
        <v>33</v>
      </c>
      <c r="N219">
        <v>4</v>
      </c>
      <c r="O219">
        <v>7</v>
      </c>
    </row>
    <row r="220" spans="1:16" x14ac:dyDescent="0.2">
      <c r="A220" t="s">
        <v>358</v>
      </c>
      <c r="B220" t="s">
        <v>365</v>
      </c>
      <c r="C220" t="s">
        <v>703</v>
      </c>
      <c r="D220" t="s">
        <v>410</v>
      </c>
      <c r="E220">
        <v>12</v>
      </c>
      <c r="F220">
        <v>1</v>
      </c>
      <c r="G220">
        <v>60.42</v>
      </c>
      <c r="L220">
        <v>1</v>
      </c>
      <c r="M220">
        <v>7</v>
      </c>
      <c r="N220">
        <v>1</v>
      </c>
      <c r="O220">
        <v>3</v>
      </c>
    </row>
    <row r="221" spans="1:16" x14ac:dyDescent="0.2">
      <c r="A221" t="s">
        <v>358</v>
      </c>
      <c r="B221" t="s">
        <v>366</v>
      </c>
      <c r="C221" t="s">
        <v>703</v>
      </c>
      <c r="D221" t="s">
        <v>410</v>
      </c>
      <c r="E221">
        <v>20</v>
      </c>
      <c r="F221">
        <v>6</v>
      </c>
      <c r="G221">
        <v>95.95</v>
      </c>
      <c r="M221">
        <v>17</v>
      </c>
      <c r="O221">
        <v>2</v>
      </c>
      <c r="P221">
        <v>1</v>
      </c>
    </row>
    <row r="222" spans="1:16" x14ac:dyDescent="0.2">
      <c r="A222" t="s">
        <v>358</v>
      </c>
      <c r="B222" t="s">
        <v>437</v>
      </c>
      <c r="C222" t="s">
        <v>703</v>
      </c>
      <c r="D222" t="s">
        <v>410</v>
      </c>
      <c r="E222">
        <v>1347</v>
      </c>
      <c r="F222">
        <v>285</v>
      </c>
      <c r="G222">
        <v>96.31</v>
      </c>
      <c r="L222">
        <v>99</v>
      </c>
      <c r="M222">
        <v>1117</v>
      </c>
      <c r="N222">
        <v>82</v>
      </c>
      <c r="O222">
        <v>41</v>
      </c>
      <c r="P222">
        <v>8</v>
      </c>
    </row>
    <row r="223" spans="1:16" x14ac:dyDescent="0.2">
      <c r="A223" t="s">
        <v>358</v>
      </c>
      <c r="B223" t="s">
        <v>363</v>
      </c>
      <c r="C223" t="s">
        <v>709</v>
      </c>
      <c r="D223" t="s">
        <v>410</v>
      </c>
      <c r="E223">
        <v>18605</v>
      </c>
      <c r="F223">
        <v>5105</v>
      </c>
      <c r="G223">
        <v>100.22</v>
      </c>
      <c r="L223">
        <v>1144</v>
      </c>
      <c r="M223">
        <v>13810</v>
      </c>
      <c r="N223">
        <v>2958</v>
      </c>
      <c r="O223">
        <v>509</v>
      </c>
      <c r="P223">
        <v>184</v>
      </c>
    </row>
    <row r="224" spans="1:16" x14ac:dyDescent="0.2">
      <c r="A224" t="s">
        <v>358</v>
      </c>
      <c r="B224" t="s">
        <v>364</v>
      </c>
      <c r="C224" t="s">
        <v>709</v>
      </c>
      <c r="D224" t="s">
        <v>410</v>
      </c>
      <c r="E224">
        <v>834</v>
      </c>
      <c r="F224">
        <v>104</v>
      </c>
      <c r="G224">
        <v>68.069999999999993</v>
      </c>
      <c r="L224">
        <v>275</v>
      </c>
      <c r="M224">
        <v>340</v>
      </c>
      <c r="N224">
        <v>82</v>
      </c>
      <c r="O224">
        <v>127</v>
      </c>
      <c r="P224">
        <v>10</v>
      </c>
    </row>
    <row r="225" spans="1:16" x14ac:dyDescent="0.2">
      <c r="A225" t="s">
        <v>358</v>
      </c>
      <c r="B225" t="s">
        <v>365</v>
      </c>
      <c r="C225" t="s">
        <v>709</v>
      </c>
      <c r="D225" t="s">
        <v>410</v>
      </c>
      <c r="E225">
        <v>591</v>
      </c>
      <c r="F225">
        <v>75</v>
      </c>
      <c r="G225">
        <v>68.16</v>
      </c>
      <c r="L225">
        <v>3</v>
      </c>
      <c r="M225">
        <v>372</v>
      </c>
      <c r="N225">
        <v>135</v>
      </c>
      <c r="O225">
        <v>59</v>
      </c>
      <c r="P225">
        <v>22</v>
      </c>
    </row>
    <row r="226" spans="1:16" x14ac:dyDescent="0.2">
      <c r="A226" t="s">
        <v>358</v>
      </c>
      <c r="B226" t="s">
        <v>366</v>
      </c>
      <c r="C226" t="s">
        <v>709</v>
      </c>
      <c r="D226" t="s">
        <v>410</v>
      </c>
      <c r="E226">
        <v>343</v>
      </c>
      <c r="F226">
        <v>94</v>
      </c>
      <c r="G226">
        <v>94.77</v>
      </c>
      <c r="L226">
        <v>1</v>
      </c>
      <c r="M226">
        <v>278</v>
      </c>
      <c r="N226">
        <v>25</v>
      </c>
      <c r="O226">
        <v>31</v>
      </c>
      <c r="P226">
        <v>7</v>
      </c>
    </row>
    <row r="227" spans="1:16" x14ac:dyDescent="0.2">
      <c r="A227" t="s">
        <v>358</v>
      </c>
      <c r="B227" t="s">
        <v>437</v>
      </c>
      <c r="C227" t="s">
        <v>709</v>
      </c>
      <c r="D227" t="s">
        <v>410</v>
      </c>
      <c r="E227">
        <v>20373</v>
      </c>
      <c r="F227">
        <v>5378</v>
      </c>
      <c r="G227">
        <v>97.88</v>
      </c>
      <c r="L227">
        <v>1423</v>
      </c>
      <c r="M227">
        <v>14800</v>
      </c>
      <c r="N227">
        <v>3200</v>
      </c>
      <c r="O227">
        <v>726</v>
      </c>
      <c r="P227">
        <v>223</v>
      </c>
    </row>
    <row r="228" spans="1:16" x14ac:dyDescent="0.2">
      <c r="A228" t="s">
        <v>358</v>
      </c>
      <c r="B228" t="s">
        <v>363</v>
      </c>
      <c r="C228" t="s">
        <v>724</v>
      </c>
      <c r="D228" t="s">
        <v>410</v>
      </c>
      <c r="E228">
        <v>1106</v>
      </c>
      <c r="F228">
        <v>278</v>
      </c>
      <c r="G228">
        <v>100.2</v>
      </c>
      <c r="L228">
        <v>49</v>
      </c>
      <c r="M228">
        <v>854</v>
      </c>
      <c r="N228">
        <v>170</v>
      </c>
      <c r="O228">
        <v>22</v>
      </c>
      <c r="P228">
        <v>11</v>
      </c>
    </row>
    <row r="229" spans="1:16" x14ac:dyDescent="0.2">
      <c r="A229" t="s">
        <v>358</v>
      </c>
      <c r="B229" t="s">
        <v>364</v>
      </c>
      <c r="C229" t="s">
        <v>724</v>
      </c>
      <c r="D229" t="s">
        <v>410</v>
      </c>
      <c r="E229">
        <v>62</v>
      </c>
      <c r="F229">
        <v>7</v>
      </c>
      <c r="G229">
        <v>63.08</v>
      </c>
      <c r="L229">
        <v>16</v>
      </c>
      <c r="M229">
        <v>31</v>
      </c>
      <c r="N229">
        <v>8</v>
      </c>
      <c r="O229">
        <v>5</v>
      </c>
      <c r="P229">
        <v>2</v>
      </c>
    </row>
    <row r="230" spans="1:16" x14ac:dyDescent="0.2">
      <c r="A230" t="s">
        <v>358</v>
      </c>
      <c r="B230" t="s">
        <v>365</v>
      </c>
      <c r="C230" t="s">
        <v>724</v>
      </c>
      <c r="D230" t="s">
        <v>410</v>
      </c>
      <c r="E230">
        <v>7</v>
      </c>
      <c r="F230">
        <v>2</v>
      </c>
      <c r="G230">
        <v>90.43</v>
      </c>
      <c r="M230">
        <v>4</v>
      </c>
      <c r="N230">
        <v>1</v>
      </c>
      <c r="O230">
        <v>2</v>
      </c>
    </row>
    <row r="231" spans="1:16" x14ac:dyDescent="0.2">
      <c r="A231" t="s">
        <v>358</v>
      </c>
      <c r="B231" t="s">
        <v>366</v>
      </c>
      <c r="C231" t="s">
        <v>724</v>
      </c>
      <c r="D231" t="s">
        <v>410</v>
      </c>
      <c r="E231">
        <v>11</v>
      </c>
      <c r="F231">
        <v>7</v>
      </c>
      <c r="G231">
        <v>114</v>
      </c>
      <c r="M231">
        <v>7</v>
      </c>
      <c r="N231">
        <v>4</v>
      </c>
    </row>
    <row r="232" spans="1:16" x14ac:dyDescent="0.2">
      <c r="A232" t="s">
        <v>358</v>
      </c>
      <c r="B232" t="s">
        <v>437</v>
      </c>
      <c r="C232" t="s">
        <v>724</v>
      </c>
      <c r="D232" t="s">
        <v>410</v>
      </c>
      <c r="E232">
        <v>1186</v>
      </c>
      <c r="F232">
        <v>294</v>
      </c>
      <c r="G232">
        <v>98.33</v>
      </c>
      <c r="L232">
        <v>65</v>
      </c>
      <c r="M232">
        <v>896</v>
      </c>
      <c r="N232">
        <v>183</v>
      </c>
      <c r="O232">
        <v>29</v>
      </c>
      <c r="P232">
        <v>13</v>
      </c>
    </row>
    <row r="233" spans="1:16" x14ac:dyDescent="0.2">
      <c r="A233" t="s">
        <v>358</v>
      </c>
      <c r="B233" t="s">
        <v>363</v>
      </c>
      <c r="C233" t="s">
        <v>725</v>
      </c>
      <c r="D233" t="s">
        <v>410</v>
      </c>
      <c r="E233">
        <v>9608</v>
      </c>
      <c r="F233">
        <v>2642</v>
      </c>
      <c r="G233">
        <v>103.78</v>
      </c>
      <c r="L233">
        <v>435</v>
      </c>
      <c r="M233">
        <v>7214</v>
      </c>
      <c r="N233">
        <v>1618</v>
      </c>
      <c r="O233">
        <v>249</v>
      </c>
      <c r="P233">
        <v>92</v>
      </c>
    </row>
    <row r="234" spans="1:16" x14ac:dyDescent="0.2">
      <c r="A234" t="s">
        <v>358</v>
      </c>
      <c r="B234" t="s">
        <v>364</v>
      </c>
      <c r="C234" t="s">
        <v>725</v>
      </c>
      <c r="D234" t="s">
        <v>410</v>
      </c>
      <c r="E234">
        <v>553</v>
      </c>
      <c r="F234">
        <v>67</v>
      </c>
      <c r="G234">
        <v>62.7</v>
      </c>
      <c r="L234">
        <v>163</v>
      </c>
      <c r="M234">
        <v>248</v>
      </c>
      <c r="N234">
        <v>50</v>
      </c>
      <c r="O234">
        <v>80</v>
      </c>
      <c r="P234">
        <v>12</v>
      </c>
    </row>
    <row r="235" spans="1:16" x14ac:dyDescent="0.2">
      <c r="A235" t="s">
        <v>358</v>
      </c>
      <c r="B235" t="s">
        <v>365</v>
      </c>
      <c r="C235" t="s">
        <v>725</v>
      </c>
      <c r="D235" t="s">
        <v>410</v>
      </c>
      <c r="E235">
        <v>174</v>
      </c>
      <c r="F235">
        <v>29</v>
      </c>
      <c r="G235">
        <v>76.28</v>
      </c>
      <c r="M235">
        <v>124</v>
      </c>
      <c r="N235">
        <v>33</v>
      </c>
      <c r="O235">
        <v>12</v>
      </c>
      <c r="P235">
        <v>5</v>
      </c>
    </row>
    <row r="236" spans="1:16" x14ac:dyDescent="0.2">
      <c r="A236" t="s">
        <v>358</v>
      </c>
      <c r="B236" t="s">
        <v>366</v>
      </c>
      <c r="C236" t="s">
        <v>725</v>
      </c>
      <c r="D236" t="s">
        <v>410</v>
      </c>
      <c r="E236">
        <v>148</v>
      </c>
      <c r="F236">
        <v>39</v>
      </c>
      <c r="G236">
        <v>92.4</v>
      </c>
      <c r="M236">
        <v>123</v>
      </c>
      <c r="N236">
        <v>11</v>
      </c>
      <c r="O236">
        <v>10</v>
      </c>
      <c r="P236">
        <v>4</v>
      </c>
    </row>
    <row r="237" spans="1:16" x14ac:dyDescent="0.2">
      <c r="A237" t="s">
        <v>358</v>
      </c>
      <c r="B237" t="s">
        <v>437</v>
      </c>
      <c r="C237" t="s">
        <v>725</v>
      </c>
      <c r="D237" t="s">
        <v>410</v>
      </c>
      <c r="E237">
        <v>10483</v>
      </c>
      <c r="F237">
        <v>2777</v>
      </c>
      <c r="G237">
        <v>100.99</v>
      </c>
      <c r="L237">
        <v>598</v>
      </c>
      <c r="M237">
        <v>7709</v>
      </c>
      <c r="N237">
        <v>1712</v>
      </c>
      <c r="O237">
        <v>351</v>
      </c>
      <c r="P237">
        <v>113</v>
      </c>
    </row>
    <row r="238" spans="1:16" x14ac:dyDescent="0.2">
      <c r="A238" t="s">
        <v>358</v>
      </c>
      <c r="B238" t="s">
        <v>363</v>
      </c>
      <c r="C238" t="s">
        <v>727</v>
      </c>
      <c r="D238" t="s">
        <v>410</v>
      </c>
      <c r="E238">
        <v>10236</v>
      </c>
      <c r="F238">
        <v>2281</v>
      </c>
      <c r="G238">
        <v>89.39</v>
      </c>
      <c r="L238">
        <v>683</v>
      </c>
      <c r="M238">
        <v>7121</v>
      </c>
      <c r="N238">
        <v>1998</v>
      </c>
      <c r="O238">
        <v>311</v>
      </c>
      <c r="P238">
        <v>123</v>
      </c>
    </row>
    <row r="239" spans="1:16" x14ac:dyDescent="0.2">
      <c r="A239" t="s">
        <v>358</v>
      </c>
      <c r="B239" t="s">
        <v>364</v>
      </c>
      <c r="C239" t="s">
        <v>727</v>
      </c>
      <c r="D239" t="s">
        <v>410</v>
      </c>
      <c r="E239">
        <v>513</v>
      </c>
      <c r="F239">
        <v>104</v>
      </c>
      <c r="G239">
        <v>86.43</v>
      </c>
      <c r="L239">
        <v>71</v>
      </c>
      <c r="M239">
        <v>369</v>
      </c>
      <c r="N239">
        <v>18</v>
      </c>
      <c r="O239">
        <v>36</v>
      </c>
      <c r="P239">
        <v>19</v>
      </c>
    </row>
    <row r="240" spans="1:16" x14ac:dyDescent="0.2">
      <c r="A240" t="s">
        <v>358</v>
      </c>
      <c r="B240" t="s">
        <v>365</v>
      </c>
      <c r="C240" t="s">
        <v>727</v>
      </c>
      <c r="D240" t="s">
        <v>410</v>
      </c>
      <c r="E240">
        <v>211</v>
      </c>
      <c r="F240">
        <v>20</v>
      </c>
      <c r="G240">
        <v>63.91</v>
      </c>
      <c r="L240">
        <v>3</v>
      </c>
      <c r="M240">
        <v>131</v>
      </c>
      <c r="N240">
        <v>46</v>
      </c>
      <c r="O240">
        <v>22</v>
      </c>
      <c r="P240">
        <v>9</v>
      </c>
    </row>
    <row r="241" spans="1:16" x14ac:dyDescent="0.2">
      <c r="A241" t="s">
        <v>358</v>
      </c>
      <c r="B241" t="s">
        <v>366</v>
      </c>
      <c r="C241" t="s">
        <v>727</v>
      </c>
      <c r="D241" t="s">
        <v>410</v>
      </c>
      <c r="E241">
        <v>136</v>
      </c>
      <c r="F241">
        <v>33</v>
      </c>
      <c r="G241">
        <v>85.83</v>
      </c>
      <c r="L241">
        <v>1</v>
      </c>
      <c r="M241">
        <v>109</v>
      </c>
      <c r="N241">
        <v>7</v>
      </c>
      <c r="O241">
        <v>16</v>
      </c>
      <c r="P241">
        <v>3</v>
      </c>
    </row>
    <row r="242" spans="1:16" x14ac:dyDescent="0.2">
      <c r="A242" t="s">
        <v>358</v>
      </c>
      <c r="B242" t="s">
        <v>437</v>
      </c>
      <c r="C242" t="s">
        <v>727</v>
      </c>
      <c r="D242" t="s">
        <v>410</v>
      </c>
      <c r="E242">
        <v>11096</v>
      </c>
      <c r="F242">
        <v>2438</v>
      </c>
      <c r="G242">
        <v>88.72</v>
      </c>
      <c r="L242">
        <v>758</v>
      </c>
      <c r="M242">
        <v>7730</v>
      </c>
      <c r="N242">
        <v>2069</v>
      </c>
      <c r="O242">
        <v>385</v>
      </c>
      <c r="P242">
        <v>154</v>
      </c>
    </row>
    <row r="243" spans="1:16" x14ac:dyDescent="0.2">
      <c r="A243" t="s">
        <v>358</v>
      </c>
      <c r="B243" t="s">
        <v>363</v>
      </c>
      <c r="C243" t="s">
        <v>732</v>
      </c>
      <c r="D243" t="s">
        <v>410</v>
      </c>
      <c r="E243">
        <v>7478</v>
      </c>
      <c r="F243">
        <v>1738</v>
      </c>
      <c r="G243">
        <v>94.67</v>
      </c>
      <c r="L243">
        <v>291</v>
      </c>
      <c r="M243">
        <v>5669</v>
      </c>
      <c r="N243">
        <v>1286</v>
      </c>
      <c r="O243">
        <v>171</v>
      </c>
      <c r="P243">
        <v>61</v>
      </c>
    </row>
    <row r="244" spans="1:16" x14ac:dyDescent="0.2">
      <c r="A244" t="s">
        <v>358</v>
      </c>
      <c r="B244" t="s">
        <v>364</v>
      </c>
      <c r="C244" t="s">
        <v>732</v>
      </c>
      <c r="D244" t="s">
        <v>410</v>
      </c>
      <c r="E244">
        <v>492</v>
      </c>
      <c r="F244">
        <v>52</v>
      </c>
      <c r="G244">
        <v>67.2</v>
      </c>
      <c r="L244">
        <v>148</v>
      </c>
      <c r="M244">
        <v>256</v>
      </c>
      <c r="N244">
        <v>20</v>
      </c>
      <c r="O244">
        <v>60</v>
      </c>
      <c r="P244">
        <v>8</v>
      </c>
    </row>
    <row r="245" spans="1:16" x14ac:dyDescent="0.2">
      <c r="A245" t="s">
        <v>358</v>
      </c>
      <c r="B245" t="s">
        <v>365</v>
      </c>
      <c r="C245" t="s">
        <v>732</v>
      </c>
      <c r="D245" t="s">
        <v>410</v>
      </c>
      <c r="E245">
        <v>279</v>
      </c>
      <c r="F245">
        <v>42</v>
      </c>
      <c r="G245">
        <v>81.19</v>
      </c>
      <c r="M245">
        <v>171</v>
      </c>
      <c r="N245">
        <v>89</v>
      </c>
      <c r="O245">
        <v>12</v>
      </c>
      <c r="P245">
        <v>7</v>
      </c>
    </row>
    <row r="246" spans="1:16" x14ac:dyDescent="0.2">
      <c r="A246" t="s">
        <v>358</v>
      </c>
      <c r="B246" t="s">
        <v>366</v>
      </c>
      <c r="C246" t="s">
        <v>732</v>
      </c>
      <c r="D246" t="s">
        <v>410</v>
      </c>
      <c r="E246">
        <v>190</v>
      </c>
      <c r="F246">
        <v>46</v>
      </c>
      <c r="G246">
        <v>106.13</v>
      </c>
      <c r="M246">
        <v>174</v>
      </c>
      <c r="N246">
        <v>8</v>
      </c>
      <c r="O246">
        <v>5</v>
      </c>
      <c r="P246">
        <v>3</v>
      </c>
    </row>
    <row r="247" spans="1:16" x14ac:dyDescent="0.2">
      <c r="A247" t="s">
        <v>358</v>
      </c>
      <c r="B247" t="s">
        <v>437</v>
      </c>
      <c r="C247" t="s">
        <v>732</v>
      </c>
      <c r="D247" t="s">
        <v>410</v>
      </c>
      <c r="E247">
        <v>8439</v>
      </c>
      <c r="F247">
        <v>1878</v>
      </c>
      <c r="G247">
        <v>92.88</v>
      </c>
      <c r="L247">
        <v>439</v>
      </c>
      <c r="M247">
        <v>6270</v>
      </c>
      <c r="N247">
        <v>1403</v>
      </c>
      <c r="O247">
        <v>248</v>
      </c>
      <c r="P247">
        <v>79</v>
      </c>
    </row>
    <row r="248" spans="1:16" x14ac:dyDescent="0.2">
      <c r="A248" t="s">
        <v>358</v>
      </c>
      <c r="B248" t="s">
        <v>363</v>
      </c>
      <c r="C248" t="s">
        <v>688</v>
      </c>
      <c r="D248" t="s">
        <v>410</v>
      </c>
      <c r="E248">
        <v>6185</v>
      </c>
      <c r="F248">
        <v>1403</v>
      </c>
      <c r="G248">
        <v>93.12</v>
      </c>
      <c r="L248">
        <v>269</v>
      </c>
      <c r="M248">
        <v>4800</v>
      </c>
      <c r="N248">
        <v>944</v>
      </c>
      <c r="O248">
        <v>120</v>
      </c>
      <c r="P248">
        <v>52</v>
      </c>
    </row>
    <row r="249" spans="1:16" x14ac:dyDescent="0.2">
      <c r="A249" t="s">
        <v>358</v>
      </c>
      <c r="B249" t="s">
        <v>364</v>
      </c>
      <c r="C249" t="s">
        <v>688</v>
      </c>
      <c r="D249" t="s">
        <v>410</v>
      </c>
      <c r="E249">
        <v>513</v>
      </c>
      <c r="F249">
        <v>57</v>
      </c>
      <c r="G249">
        <v>60.5</v>
      </c>
      <c r="L249">
        <v>143</v>
      </c>
      <c r="M249">
        <v>261</v>
      </c>
      <c r="N249">
        <v>23</v>
      </c>
      <c r="O249">
        <v>67</v>
      </c>
      <c r="P249">
        <v>19</v>
      </c>
    </row>
    <row r="250" spans="1:16" x14ac:dyDescent="0.2">
      <c r="A250" t="s">
        <v>358</v>
      </c>
      <c r="B250" t="s">
        <v>365</v>
      </c>
      <c r="C250" t="s">
        <v>688</v>
      </c>
      <c r="D250" t="s">
        <v>410</v>
      </c>
      <c r="E250">
        <v>129</v>
      </c>
      <c r="F250">
        <v>26</v>
      </c>
      <c r="G250">
        <v>78.849999999999994</v>
      </c>
      <c r="L250">
        <v>1</v>
      </c>
      <c r="M250">
        <v>86</v>
      </c>
      <c r="N250">
        <v>34</v>
      </c>
      <c r="O250">
        <v>4</v>
      </c>
      <c r="P250">
        <v>4</v>
      </c>
    </row>
    <row r="251" spans="1:16" x14ac:dyDescent="0.2">
      <c r="A251" t="s">
        <v>358</v>
      </c>
      <c r="B251" t="s">
        <v>366</v>
      </c>
      <c r="C251" t="s">
        <v>688</v>
      </c>
      <c r="D251" t="s">
        <v>410</v>
      </c>
      <c r="E251">
        <v>128</v>
      </c>
      <c r="F251">
        <v>41</v>
      </c>
      <c r="G251">
        <v>92.68</v>
      </c>
      <c r="M251">
        <v>115</v>
      </c>
      <c r="N251">
        <v>9</v>
      </c>
      <c r="O251">
        <v>2</v>
      </c>
      <c r="P251">
        <v>2</v>
      </c>
    </row>
    <row r="252" spans="1:16" x14ac:dyDescent="0.2">
      <c r="A252" t="s">
        <v>358</v>
      </c>
      <c r="B252" t="s">
        <v>437</v>
      </c>
      <c r="C252" t="s">
        <v>688</v>
      </c>
      <c r="D252" t="s">
        <v>410</v>
      </c>
      <c r="E252">
        <v>6955</v>
      </c>
      <c r="F252">
        <v>1527</v>
      </c>
      <c r="G252">
        <v>90.44</v>
      </c>
      <c r="L252">
        <v>413</v>
      </c>
      <c r="M252">
        <v>5262</v>
      </c>
      <c r="N252">
        <v>1010</v>
      </c>
      <c r="O252">
        <v>193</v>
      </c>
      <c r="P252">
        <v>77</v>
      </c>
    </row>
    <row r="253" spans="1:16" x14ac:dyDescent="0.2">
      <c r="A253" t="s">
        <v>358</v>
      </c>
      <c r="B253" t="s">
        <v>363</v>
      </c>
      <c r="C253" t="s">
        <v>669</v>
      </c>
      <c r="D253" t="s">
        <v>410</v>
      </c>
      <c r="E253">
        <v>462</v>
      </c>
      <c r="F253">
        <v>119</v>
      </c>
      <c r="G253">
        <v>96.33</v>
      </c>
      <c r="L253">
        <v>27</v>
      </c>
      <c r="M253">
        <v>347</v>
      </c>
      <c r="N253">
        <v>77</v>
      </c>
      <c r="O253">
        <v>5</v>
      </c>
      <c r="P253">
        <v>6</v>
      </c>
    </row>
    <row r="254" spans="1:16" x14ac:dyDescent="0.2">
      <c r="A254" t="s">
        <v>358</v>
      </c>
      <c r="B254" t="s">
        <v>364</v>
      </c>
      <c r="C254" t="s">
        <v>669</v>
      </c>
      <c r="D254" t="s">
        <v>410</v>
      </c>
      <c r="E254">
        <v>25</v>
      </c>
      <c r="F254">
        <v>1</v>
      </c>
      <c r="G254">
        <v>52.44</v>
      </c>
      <c r="L254">
        <v>11</v>
      </c>
      <c r="M254">
        <v>12</v>
      </c>
      <c r="O254">
        <v>2</v>
      </c>
    </row>
    <row r="255" spans="1:16" x14ac:dyDescent="0.2">
      <c r="A255" t="s">
        <v>358</v>
      </c>
      <c r="B255" t="s">
        <v>365</v>
      </c>
      <c r="C255" t="s">
        <v>669</v>
      </c>
      <c r="D255" t="s">
        <v>410</v>
      </c>
      <c r="E255">
        <v>13</v>
      </c>
      <c r="F255">
        <v>4</v>
      </c>
      <c r="G255">
        <v>96.54</v>
      </c>
      <c r="M255">
        <v>9</v>
      </c>
      <c r="N255">
        <v>2</v>
      </c>
      <c r="O255">
        <v>1</v>
      </c>
      <c r="P255">
        <v>1</v>
      </c>
    </row>
    <row r="256" spans="1:16" x14ac:dyDescent="0.2">
      <c r="A256" t="s">
        <v>358</v>
      </c>
      <c r="B256" t="s">
        <v>366</v>
      </c>
      <c r="C256" t="s">
        <v>669</v>
      </c>
      <c r="D256" t="s">
        <v>410</v>
      </c>
      <c r="E256">
        <v>7</v>
      </c>
      <c r="F256">
        <v>3</v>
      </c>
      <c r="G256">
        <v>95.14</v>
      </c>
      <c r="M256">
        <v>7</v>
      </c>
    </row>
    <row r="257" spans="1:16" x14ac:dyDescent="0.2">
      <c r="A257" t="s">
        <v>358</v>
      </c>
      <c r="B257" t="s">
        <v>437</v>
      </c>
      <c r="C257" t="s">
        <v>669</v>
      </c>
      <c r="D257" t="s">
        <v>410</v>
      </c>
      <c r="E257">
        <v>507</v>
      </c>
      <c r="F257">
        <v>127</v>
      </c>
      <c r="G257">
        <v>94.16</v>
      </c>
      <c r="L257">
        <v>38</v>
      </c>
      <c r="M257">
        <v>375</v>
      </c>
      <c r="N257">
        <v>79</v>
      </c>
      <c r="O257">
        <v>8</v>
      </c>
      <c r="P257">
        <v>7</v>
      </c>
    </row>
    <row r="258" spans="1:16" x14ac:dyDescent="0.2">
      <c r="A258" t="s">
        <v>358</v>
      </c>
      <c r="B258" t="s">
        <v>363</v>
      </c>
      <c r="C258" t="s">
        <v>693</v>
      </c>
      <c r="D258" t="s">
        <v>410</v>
      </c>
      <c r="E258">
        <v>2053</v>
      </c>
      <c r="F258">
        <v>508</v>
      </c>
      <c r="G258">
        <v>93.24</v>
      </c>
      <c r="L258">
        <v>92</v>
      </c>
      <c r="M258">
        <v>1624</v>
      </c>
      <c r="N258">
        <v>279</v>
      </c>
      <c r="O258">
        <v>42</v>
      </c>
      <c r="P258">
        <v>16</v>
      </c>
    </row>
    <row r="259" spans="1:16" x14ac:dyDescent="0.2">
      <c r="A259" t="s">
        <v>358</v>
      </c>
      <c r="B259" t="s">
        <v>364</v>
      </c>
      <c r="C259" t="s">
        <v>693</v>
      </c>
      <c r="D259" t="s">
        <v>410</v>
      </c>
      <c r="E259">
        <v>64</v>
      </c>
      <c r="F259">
        <v>6</v>
      </c>
      <c r="G259">
        <v>60.41</v>
      </c>
      <c r="L259">
        <v>15</v>
      </c>
      <c r="M259">
        <v>36</v>
      </c>
      <c r="N259">
        <v>4</v>
      </c>
      <c r="O259">
        <v>8</v>
      </c>
      <c r="P259">
        <v>1</v>
      </c>
    </row>
    <row r="260" spans="1:16" x14ac:dyDescent="0.2">
      <c r="A260" t="s">
        <v>358</v>
      </c>
      <c r="B260" t="s">
        <v>365</v>
      </c>
      <c r="C260" t="s">
        <v>693</v>
      </c>
      <c r="D260" t="s">
        <v>410</v>
      </c>
      <c r="E260">
        <v>85</v>
      </c>
      <c r="F260">
        <v>15</v>
      </c>
      <c r="G260">
        <v>72.92</v>
      </c>
      <c r="M260">
        <v>58</v>
      </c>
      <c r="N260">
        <v>23</v>
      </c>
      <c r="O260">
        <v>3</v>
      </c>
      <c r="P260">
        <v>1</v>
      </c>
    </row>
    <row r="261" spans="1:16" x14ac:dyDescent="0.2">
      <c r="A261" t="s">
        <v>358</v>
      </c>
      <c r="B261" t="s">
        <v>366</v>
      </c>
      <c r="C261" t="s">
        <v>693</v>
      </c>
      <c r="D261" t="s">
        <v>410</v>
      </c>
      <c r="E261">
        <v>59</v>
      </c>
      <c r="F261">
        <v>19</v>
      </c>
      <c r="G261">
        <v>98.9</v>
      </c>
      <c r="M261">
        <v>53</v>
      </c>
      <c r="N261">
        <v>5</v>
      </c>
      <c r="O261">
        <v>1</v>
      </c>
    </row>
    <row r="262" spans="1:16" x14ac:dyDescent="0.2">
      <c r="A262" t="s">
        <v>358</v>
      </c>
      <c r="B262" t="s">
        <v>437</v>
      </c>
      <c r="C262" t="s">
        <v>693</v>
      </c>
      <c r="D262" t="s">
        <v>410</v>
      </c>
      <c r="E262">
        <v>2261</v>
      </c>
      <c r="F262">
        <v>548</v>
      </c>
      <c r="G262">
        <v>91.7</v>
      </c>
      <c r="L262">
        <v>107</v>
      </c>
      <c r="M262">
        <v>1771</v>
      </c>
      <c r="N262">
        <v>311</v>
      </c>
      <c r="O262">
        <v>54</v>
      </c>
      <c r="P262">
        <v>18</v>
      </c>
    </row>
    <row r="263" spans="1:16" x14ac:dyDescent="0.2">
      <c r="A263" t="s">
        <v>358</v>
      </c>
      <c r="B263" t="s">
        <v>363</v>
      </c>
      <c r="C263" t="s">
        <v>699</v>
      </c>
      <c r="D263" t="s">
        <v>410</v>
      </c>
      <c r="E263">
        <v>4259</v>
      </c>
      <c r="F263">
        <v>928</v>
      </c>
      <c r="G263">
        <v>89.38</v>
      </c>
      <c r="L263">
        <v>302</v>
      </c>
      <c r="M263">
        <v>3155</v>
      </c>
      <c r="N263">
        <v>651</v>
      </c>
      <c r="O263">
        <v>98</v>
      </c>
      <c r="P263">
        <v>53</v>
      </c>
    </row>
    <row r="264" spans="1:16" x14ac:dyDescent="0.2">
      <c r="A264" t="s">
        <v>358</v>
      </c>
      <c r="B264" t="s">
        <v>364</v>
      </c>
      <c r="C264" t="s">
        <v>699</v>
      </c>
      <c r="D264" t="s">
        <v>410</v>
      </c>
      <c r="E264">
        <v>253</v>
      </c>
      <c r="F264">
        <v>47</v>
      </c>
      <c r="G264">
        <v>81.13</v>
      </c>
      <c r="L264">
        <v>37</v>
      </c>
      <c r="M264">
        <v>168</v>
      </c>
      <c r="N264">
        <v>11</v>
      </c>
      <c r="O264">
        <v>22</v>
      </c>
      <c r="P264">
        <v>15</v>
      </c>
    </row>
    <row r="265" spans="1:16" x14ac:dyDescent="0.2">
      <c r="A265" t="s">
        <v>358</v>
      </c>
      <c r="B265" t="s">
        <v>365</v>
      </c>
      <c r="C265" t="s">
        <v>699</v>
      </c>
      <c r="D265" t="s">
        <v>410</v>
      </c>
      <c r="E265">
        <v>117</v>
      </c>
      <c r="F265">
        <v>14</v>
      </c>
      <c r="G265">
        <v>65.09</v>
      </c>
      <c r="L265">
        <v>1</v>
      </c>
      <c r="M265">
        <v>79</v>
      </c>
      <c r="N265">
        <v>14</v>
      </c>
      <c r="O265">
        <v>15</v>
      </c>
      <c r="P265">
        <v>7</v>
      </c>
    </row>
    <row r="266" spans="1:16" x14ac:dyDescent="0.2">
      <c r="A266" t="s">
        <v>358</v>
      </c>
      <c r="B266" t="s">
        <v>366</v>
      </c>
      <c r="C266" t="s">
        <v>699</v>
      </c>
      <c r="D266" t="s">
        <v>410</v>
      </c>
      <c r="E266">
        <v>71</v>
      </c>
      <c r="F266">
        <v>20</v>
      </c>
      <c r="G266">
        <v>88.46</v>
      </c>
      <c r="M266">
        <v>58</v>
      </c>
      <c r="N266">
        <v>5</v>
      </c>
      <c r="O266">
        <v>5</v>
      </c>
      <c r="P266">
        <v>3</v>
      </c>
    </row>
    <row r="267" spans="1:16" x14ac:dyDescent="0.2">
      <c r="A267" t="s">
        <v>358</v>
      </c>
      <c r="B267" t="s">
        <v>437</v>
      </c>
      <c r="C267" t="s">
        <v>699</v>
      </c>
      <c r="D267" t="s">
        <v>410</v>
      </c>
      <c r="E267">
        <v>4700</v>
      </c>
      <c r="F267">
        <v>1009</v>
      </c>
      <c r="G267">
        <v>88.32</v>
      </c>
      <c r="L267">
        <v>340</v>
      </c>
      <c r="M267">
        <v>3460</v>
      </c>
      <c r="N267">
        <v>681</v>
      </c>
      <c r="O267">
        <v>140</v>
      </c>
      <c r="P267">
        <v>78</v>
      </c>
    </row>
    <row r="268" spans="1:16" x14ac:dyDescent="0.2">
      <c r="A268" t="s">
        <v>358</v>
      </c>
      <c r="B268" t="s">
        <v>363</v>
      </c>
      <c r="C268" t="s">
        <v>702</v>
      </c>
      <c r="D268" t="s">
        <v>410</v>
      </c>
      <c r="E268">
        <v>6362</v>
      </c>
      <c r="F268">
        <v>1933</v>
      </c>
      <c r="G268">
        <v>106.9</v>
      </c>
      <c r="L268">
        <v>366</v>
      </c>
      <c r="M268">
        <v>4784</v>
      </c>
      <c r="N268">
        <v>1028</v>
      </c>
      <c r="O268">
        <v>144</v>
      </c>
      <c r="P268">
        <v>40</v>
      </c>
    </row>
    <row r="269" spans="1:16" x14ac:dyDescent="0.2">
      <c r="A269" t="s">
        <v>358</v>
      </c>
      <c r="B269" t="s">
        <v>364</v>
      </c>
      <c r="C269" t="s">
        <v>702</v>
      </c>
      <c r="D269" t="s">
        <v>410</v>
      </c>
      <c r="E269">
        <v>327</v>
      </c>
      <c r="F269">
        <v>37</v>
      </c>
      <c r="G269">
        <v>66.36</v>
      </c>
      <c r="L269">
        <v>89</v>
      </c>
      <c r="M269">
        <v>161</v>
      </c>
      <c r="N269">
        <v>29</v>
      </c>
      <c r="O269">
        <v>44</v>
      </c>
      <c r="P269">
        <v>4</v>
      </c>
    </row>
    <row r="270" spans="1:16" x14ac:dyDescent="0.2">
      <c r="A270" t="s">
        <v>358</v>
      </c>
      <c r="B270" t="s">
        <v>365</v>
      </c>
      <c r="C270" t="s">
        <v>702</v>
      </c>
      <c r="D270" t="s">
        <v>410</v>
      </c>
      <c r="E270">
        <v>181</v>
      </c>
      <c r="F270">
        <v>40</v>
      </c>
      <c r="G270">
        <v>92.2</v>
      </c>
      <c r="L270">
        <v>3</v>
      </c>
      <c r="M270">
        <v>130</v>
      </c>
      <c r="N270">
        <v>28</v>
      </c>
      <c r="O270">
        <v>14</v>
      </c>
      <c r="P270">
        <v>6</v>
      </c>
    </row>
    <row r="271" spans="1:16" x14ac:dyDescent="0.2">
      <c r="A271" t="s">
        <v>358</v>
      </c>
      <c r="B271" t="s">
        <v>366</v>
      </c>
      <c r="C271" t="s">
        <v>702</v>
      </c>
      <c r="D271" t="s">
        <v>410</v>
      </c>
      <c r="E271">
        <v>145</v>
      </c>
      <c r="F271">
        <v>38</v>
      </c>
      <c r="G271">
        <v>91.86</v>
      </c>
      <c r="L271">
        <v>1</v>
      </c>
      <c r="M271">
        <v>114</v>
      </c>
      <c r="N271">
        <v>6</v>
      </c>
      <c r="O271">
        <v>17</v>
      </c>
      <c r="P271">
        <v>7</v>
      </c>
    </row>
    <row r="272" spans="1:16" x14ac:dyDescent="0.2">
      <c r="A272" t="s">
        <v>358</v>
      </c>
      <c r="B272" t="s">
        <v>437</v>
      </c>
      <c r="C272" t="s">
        <v>702</v>
      </c>
      <c r="D272" t="s">
        <v>410</v>
      </c>
      <c r="E272">
        <v>7015</v>
      </c>
      <c r="F272">
        <v>2048</v>
      </c>
      <c r="G272">
        <v>104.32</v>
      </c>
      <c r="L272">
        <v>459</v>
      </c>
      <c r="M272">
        <v>5189</v>
      </c>
      <c r="N272">
        <v>1091</v>
      </c>
      <c r="O272">
        <v>219</v>
      </c>
      <c r="P272">
        <v>57</v>
      </c>
    </row>
    <row r="273" spans="1:16" x14ac:dyDescent="0.2">
      <c r="A273" t="s">
        <v>358</v>
      </c>
      <c r="B273" t="s">
        <v>363</v>
      </c>
      <c r="C273" t="s">
        <v>706</v>
      </c>
      <c r="D273" t="s">
        <v>410</v>
      </c>
      <c r="E273">
        <v>6173</v>
      </c>
      <c r="F273">
        <v>1581</v>
      </c>
      <c r="G273">
        <v>97.61</v>
      </c>
      <c r="L273">
        <v>326</v>
      </c>
      <c r="M273">
        <v>4712</v>
      </c>
      <c r="N273">
        <v>953</v>
      </c>
      <c r="O273">
        <v>125</v>
      </c>
      <c r="P273">
        <v>57</v>
      </c>
    </row>
    <row r="274" spans="1:16" x14ac:dyDescent="0.2">
      <c r="A274" t="s">
        <v>358</v>
      </c>
      <c r="B274" t="s">
        <v>364</v>
      </c>
      <c r="C274" t="s">
        <v>706</v>
      </c>
      <c r="D274" t="s">
        <v>410</v>
      </c>
      <c r="E274">
        <v>380</v>
      </c>
      <c r="F274">
        <v>68</v>
      </c>
      <c r="G274">
        <v>82.36</v>
      </c>
      <c r="L274">
        <v>64</v>
      </c>
      <c r="M274">
        <v>255</v>
      </c>
      <c r="N274">
        <v>9</v>
      </c>
      <c r="O274">
        <v>30</v>
      </c>
      <c r="P274">
        <v>22</v>
      </c>
    </row>
    <row r="275" spans="1:16" x14ac:dyDescent="0.2">
      <c r="A275" t="s">
        <v>358</v>
      </c>
      <c r="B275" t="s">
        <v>365</v>
      </c>
      <c r="C275" t="s">
        <v>706</v>
      </c>
      <c r="D275" t="s">
        <v>410</v>
      </c>
      <c r="E275">
        <v>123</v>
      </c>
      <c r="F275">
        <v>12</v>
      </c>
      <c r="G275">
        <v>68.58</v>
      </c>
      <c r="L275">
        <v>1</v>
      </c>
      <c r="M275">
        <v>75</v>
      </c>
      <c r="N275">
        <v>38</v>
      </c>
      <c r="O275">
        <v>6</v>
      </c>
      <c r="P275">
        <v>3</v>
      </c>
    </row>
    <row r="276" spans="1:16" x14ac:dyDescent="0.2">
      <c r="A276" t="s">
        <v>358</v>
      </c>
      <c r="B276" t="s">
        <v>366</v>
      </c>
      <c r="C276" t="s">
        <v>706</v>
      </c>
      <c r="D276" t="s">
        <v>410</v>
      </c>
      <c r="E276">
        <v>88</v>
      </c>
      <c r="F276">
        <v>21</v>
      </c>
      <c r="G276">
        <v>89.27</v>
      </c>
      <c r="M276">
        <v>79</v>
      </c>
      <c r="N276">
        <v>7</v>
      </c>
      <c r="O276">
        <v>2</v>
      </c>
    </row>
    <row r="277" spans="1:16" x14ac:dyDescent="0.2">
      <c r="A277" t="s">
        <v>358</v>
      </c>
      <c r="B277" t="s">
        <v>437</v>
      </c>
      <c r="C277" t="s">
        <v>706</v>
      </c>
      <c r="D277" t="s">
        <v>410</v>
      </c>
      <c r="E277">
        <v>6764</v>
      </c>
      <c r="F277">
        <v>1682</v>
      </c>
      <c r="G277">
        <v>96.12</v>
      </c>
      <c r="L277">
        <v>391</v>
      </c>
      <c r="M277">
        <v>5121</v>
      </c>
      <c r="N277">
        <v>1007</v>
      </c>
      <c r="O277">
        <v>163</v>
      </c>
      <c r="P277">
        <v>82</v>
      </c>
    </row>
    <row r="278" spans="1:16" x14ac:dyDescent="0.2">
      <c r="A278" t="s">
        <v>358</v>
      </c>
      <c r="B278" t="s">
        <v>363</v>
      </c>
      <c r="C278" t="s">
        <v>707</v>
      </c>
      <c r="D278" t="s">
        <v>410</v>
      </c>
      <c r="E278">
        <v>4812</v>
      </c>
      <c r="F278">
        <v>1543</v>
      </c>
      <c r="G278">
        <v>115.55</v>
      </c>
      <c r="L278">
        <v>227</v>
      </c>
      <c r="M278">
        <v>3710</v>
      </c>
      <c r="N278">
        <v>771</v>
      </c>
      <c r="O278">
        <v>75</v>
      </c>
      <c r="P278">
        <v>29</v>
      </c>
    </row>
    <row r="279" spans="1:16" x14ac:dyDescent="0.2">
      <c r="A279" t="s">
        <v>358</v>
      </c>
      <c r="B279" t="s">
        <v>364</v>
      </c>
      <c r="C279" t="s">
        <v>707</v>
      </c>
      <c r="D279" t="s">
        <v>410</v>
      </c>
      <c r="E279">
        <v>234</v>
      </c>
      <c r="F279">
        <v>52</v>
      </c>
      <c r="G279">
        <v>88.5</v>
      </c>
      <c r="L279">
        <v>34</v>
      </c>
      <c r="M279">
        <v>170</v>
      </c>
      <c r="N279">
        <v>7</v>
      </c>
      <c r="O279">
        <v>14</v>
      </c>
      <c r="P279">
        <v>9</v>
      </c>
    </row>
    <row r="280" spans="1:16" x14ac:dyDescent="0.2">
      <c r="A280" t="s">
        <v>358</v>
      </c>
      <c r="B280" t="s">
        <v>365</v>
      </c>
      <c r="C280" t="s">
        <v>707</v>
      </c>
      <c r="D280" t="s">
        <v>410</v>
      </c>
      <c r="E280">
        <v>44</v>
      </c>
      <c r="F280">
        <v>12</v>
      </c>
      <c r="G280">
        <v>92.45</v>
      </c>
      <c r="L280">
        <v>1</v>
      </c>
      <c r="M280">
        <v>28</v>
      </c>
      <c r="N280">
        <v>13</v>
      </c>
      <c r="O280">
        <v>1</v>
      </c>
      <c r="P280">
        <v>1</v>
      </c>
    </row>
    <row r="281" spans="1:16" x14ac:dyDescent="0.2">
      <c r="A281" t="s">
        <v>358</v>
      </c>
      <c r="B281" t="s">
        <v>366</v>
      </c>
      <c r="C281" t="s">
        <v>707</v>
      </c>
      <c r="D281" t="s">
        <v>410</v>
      </c>
      <c r="E281">
        <v>41</v>
      </c>
      <c r="F281">
        <v>9</v>
      </c>
      <c r="G281">
        <v>91.39</v>
      </c>
      <c r="M281">
        <v>38</v>
      </c>
      <c r="N281">
        <v>3</v>
      </c>
    </row>
    <row r="282" spans="1:16" x14ac:dyDescent="0.2">
      <c r="A282" t="s">
        <v>358</v>
      </c>
      <c r="B282" t="s">
        <v>437</v>
      </c>
      <c r="C282" t="s">
        <v>707</v>
      </c>
      <c r="D282" t="s">
        <v>410</v>
      </c>
      <c r="E282">
        <v>5131</v>
      </c>
      <c r="F282">
        <v>1616</v>
      </c>
      <c r="G282">
        <v>113.93</v>
      </c>
      <c r="L282">
        <v>262</v>
      </c>
      <c r="M282">
        <v>3946</v>
      </c>
      <c r="N282">
        <v>794</v>
      </c>
      <c r="O282">
        <v>90</v>
      </c>
      <c r="P282">
        <v>39</v>
      </c>
    </row>
    <row r="283" spans="1:16" x14ac:dyDescent="0.2">
      <c r="A283" t="s">
        <v>358</v>
      </c>
      <c r="B283" t="s">
        <v>363</v>
      </c>
      <c r="C283" t="s">
        <v>710</v>
      </c>
      <c r="D283" t="s">
        <v>410</v>
      </c>
      <c r="E283">
        <v>638</v>
      </c>
      <c r="F283">
        <v>120</v>
      </c>
      <c r="G283">
        <v>81.92</v>
      </c>
      <c r="L283">
        <v>34</v>
      </c>
      <c r="M283">
        <v>427</v>
      </c>
      <c r="N283">
        <v>155</v>
      </c>
      <c r="O283">
        <v>18</v>
      </c>
      <c r="P283">
        <v>4</v>
      </c>
    </row>
    <row r="284" spans="1:16" x14ac:dyDescent="0.2">
      <c r="A284" t="s">
        <v>358</v>
      </c>
      <c r="B284" t="s">
        <v>364</v>
      </c>
      <c r="C284" t="s">
        <v>710</v>
      </c>
      <c r="D284" t="s">
        <v>410</v>
      </c>
      <c r="E284">
        <v>33</v>
      </c>
      <c r="F284">
        <v>7</v>
      </c>
      <c r="G284">
        <v>97.45</v>
      </c>
      <c r="L284">
        <v>10</v>
      </c>
      <c r="M284">
        <v>16</v>
      </c>
      <c r="N284">
        <v>1</v>
      </c>
      <c r="O284">
        <v>4</v>
      </c>
      <c r="P284">
        <v>2</v>
      </c>
    </row>
    <row r="285" spans="1:16" x14ac:dyDescent="0.2">
      <c r="A285" t="s">
        <v>358</v>
      </c>
      <c r="B285" t="s">
        <v>365</v>
      </c>
      <c r="C285" t="s">
        <v>710</v>
      </c>
      <c r="D285" t="s">
        <v>410</v>
      </c>
      <c r="E285">
        <v>7</v>
      </c>
      <c r="F285">
        <v>5</v>
      </c>
      <c r="G285">
        <v>144.13999999999999</v>
      </c>
      <c r="M285">
        <v>6</v>
      </c>
      <c r="N285">
        <v>1</v>
      </c>
    </row>
    <row r="286" spans="1:16" x14ac:dyDescent="0.2">
      <c r="A286" t="s">
        <v>358</v>
      </c>
      <c r="B286" t="s">
        <v>366</v>
      </c>
      <c r="C286" t="s">
        <v>710</v>
      </c>
      <c r="D286" t="s">
        <v>410</v>
      </c>
      <c r="E286">
        <v>11</v>
      </c>
      <c r="F286">
        <v>4</v>
      </c>
      <c r="G286">
        <v>96.27</v>
      </c>
      <c r="M286">
        <v>8</v>
      </c>
      <c r="N286">
        <v>1</v>
      </c>
      <c r="O286">
        <v>1</v>
      </c>
      <c r="P286">
        <v>1</v>
      </c>
    </row>
    <row r="287" spans="1:16" x14ac:dyDescent="0.2">
      <c r="A287" t="s">
        <v>358</v>
      </c>
      <c r="B287" t="s">
        <v>437</v>
      </c>
      <c r="C287" t="s">
        <v>710</v>
      </c>
      <c r="D287" t="s">
        <v>410</v>
      </c>
      <c r="E287">
        <v>689</v>
      </c>
      <c r="F287">
        <v>136</v>
      </c>
      <c r="G287">
        <v>83.53</v>
      </c>
      <c r="L287">
        <v>44</v>
      </c>
      <c r="M287">
        <v>457</v>
      </c>
      <c r="N287">
        <v>158</v>
      </c>
      <c r="O287">
        <v>23</v>
      </c>
      <c r="P287">
        <v>7</v>
      </c>
    </row>
    <row r="288" spans="1:16" x14ac:dyDescent="0.2">
      <c r="A288" t="s">
        <v>358</v>
      </c>
      <c r="B288" t="s">
        <v>363</v>
      </c>
      <c r="C288" t="s">
        <v>716</v>
      </c>
      <c r="D288" t="s">
        <v>410</v>
      </c>
      <c r="E288">
        <v>9247</v>
      </c>
      <c r="F288">
        <v>2472</v>
      </c>
      <c r="G288">
        <v>102.09</v>
      </c>
      <c r="L288">
        <v>499</v>
      </c>
      <c r="M288">
        <v>7206</v>
      </c>
      <c r="N288">
        <v>1298</v>
      </c>
      <c r="O288">
        <v>179</v>
      </c>
      <c r="P288">
        <v>65</v>
      </c>
    </row>
    <row r="289" spans="1:16" x14ac:dyDescent="0.2">
      <c r="A289" t="s">
        <v>358</v>
      </c>
      <c r="B289" t="s">
        <v>364</v>
      </c>
      <c r="C289" t="s">
        <v>716</v>
      </c>
      <c r="D289" t="s">
        <v>410</v>
      </c>
      <c r="E289">
        <v>699</v>
      </c>
      <c r="F289">
        <v>75</v>
      </c>
      <c r="G289">
        <v>64.22</v>
      </c>
      <c r="L289">
        <v>205</v>
      </c>
      <c r="M289">
        <v>313</v>
      </c>
      <c r="N289">
        <v>49</v>
      </c>
      <c r="O289">
        <v>120</v>
      </c>
      <c r="P289">
        <v>12</v>
      </c>
    </row>
    <row r="290" spans="1:16" x14ac:dyDescent="0.2">
      <c r="A290" t="s">
        <v>358</v>
      </c>
      <c r="B290" t="s">
        <v>365</v>
      </c>
      <c r="C290" t="s">
        <v>716</v>
      </c>
      <c r="D290" t="s">
        <v>410</v>
      </c>
      <c r="E290">
        <v>114</v>
      </c>
      <c r="F290">
        <v>28</v>
      </c>
      <c r="G290">
        <v>82.09</v>
      </c>
      <c r="M290">
        <v>81</v>
      </c>
      <c r="N290">
        <v>23</v>
      </c>
      <c r="O290">
        <v>9</v>
      </c>
      <c r="P290">
        <v>1</v>
      </c>
    </row>
    <row r="291" spans="1:16" x14ac:dyDescent="0.2">
      <c r="A291" t="s">
        <v>358</v>
      </c>
      <c r="B291" t="s">
        <v>366</v>
      </c>
      <c r="C291" t="s">
        <v>716</v>
      </c>
      <c r="D291" t="s">
        <v>410</v>
      </c>
      <c r="E291">
        <v>167</v>
      </c>
      <c r="F291">
        <v>37</v>
      </c>
      <c r="G291">
        <v>84.38</v>
      </c>
      <c r="M291">
        <v>132</v>
      </c>
      <c r="N291">
        <v>10</v>
      </c>
      <c r="O291">
        <v>21</v>
      </c>
      <c r="P291">
        <v>4</v>
      </c>
    </row>
    <row r="292" spans="1:16" x14ac:dyDescent="0.2">
      <c r="A292" t="s">
        <v>358</v>
      </c>
      <c r="B292" t="s">
        <v>437</v>
      </c>
      <c r="C292" t="s">
        <v>716</v>
      </c>
      <c r="D292" t="s">
        <v>410</v>
      </c>
      <c r="E292">
        <v>10227</v>
      </c>
      <c r="F292">
        <v>2612</v>
      </c>
      <c r="G292">
        <v>98.99</v>
      </c>
      <c r="L292">
        <v>704</v>
      </c>
      <c r="M292">
        <v>7732</v>
      </c>
      <c r="N292">
        <v>1380</v>
      </c>
      <c r="O292">
        <v>329</v>
      </c>
      <c r="P292">
        <v>82</v>
      </c>
    </row>
    <row r="293" spans="1:16" x14ac:dyDescent="0.2">
      <c r="A293" t="s">
        <v>358</v>
      </c>
      <c r="B293" t="s">
        <v>363</v>
      </c>
      <c r="C293" t="s">
        <v>720</v>
      </c>
      <c r="D293" t="s">
        <v>410</v>
      </c>
      <c r="E293">
        <v>3251</v>
      </c>
      <c r="F293">
        <v>1191</v>
      </c>
      <c r="G293">
        <v>113.83</v>
      </c>
      <c r="L293">
        <v>204</v>
      </c>
      <c r="M293">
        <v>2780</v>
      </c>
      <c r="N293">
        <v>197</v>
      </c>
      <c r="O293">
        <v>52</v>
      </c>
      <c r="P293">
        <v>18</v>
      </c>
    </row>
    <row r="294" spans="1:16" x14ac:dyDescent="0.2">
      <c r="A294" t="s">
        <v>358</v>
      </c>
      <c r="B294" t="s">
        <v>364</v>
      </c>
      <c r="C294" t="s">
        <v>720</v>
      </c>
      <c r="D294" t="s">
        <v>410</v>
      </c>
      <c r="E294">
        <v>309</v>
      </c>
      <c r="F294">
        <v>85</v>
      </c>
      <c r="G294">
        <v>100.07</v>
      </c>
      <c r="L294">
        <v>65</v>
      </c>
      <c r="M294">
        <v>191</v>
      </c>
      <c r="N294">
        <v>18</v>
      </c>
      <c r="O294">
        <v>22</v>
      </c>
      <c r="P294">
        <v>13</v>
      </c>
    </row>
    <row r="295" spans="1:16" x14ac:dyDescent="0.2">
      <c r="A295" t="s">
        <v>358</v>
      </c>
      <c r="B295" t="s">
        <v>365</v>
      </c>
      <c r="C295" t="s">
        <v>720</v>
      </c>
      <c r="D295" t="s">
        <v>410</v>
      </c>
      <c r="E295">
        <v>91</v>
      </c>
      <c r="F295">
        <v>10</v>
      </c>
      <c r="G295">
        <v>72.040000000000006</v>
      </c>
      <c r="L295">
        <v>1</v>
      </c>
      <c r="M295">
        <v>50</v>
      </c>
      <c r="N295">
        <v>29</v>
      </c>
      <c r="O295">
        <v>8</v>
      </c>
      <c r="P295">
        <v>3</v>
      </c>
    </row>
    <row r="296" spans="1:16" x14ac:dyDescent="0.2">
      <c r="A296" t="s">
        <v>358</v>
      </c>
      <c r="B296" t="s">
        <v>366</v>
      </c>
      <c r="C296" t="s">
        <v>720</v>
      </c>
      <c r="D296" t="s">
        <v>410</v>
      </c>
      <c r="E296">
        <v>17</v>
      </c>
      <c r="F296">
        <v>5</v>
      </c>
      <c r="G296">
        <v>99.88</v>
      </c>
      <c r="L296">
        <v>1</v>
      </c>
      <c r="M296">
        <v>13</v>
      </c>
      <c r="N296">
        <v>2</v>
      </c>
      <c r="O296">
        <v>1</v>
      </c>
    </row>
    <row r="297" spans="1:16" x14ac:dyDescent="0.2">
      <c r="A297" t="s">
        <v>358</v>
      </c>
      <c r="B297" t="s">
        <v>437</v>
      </c>
      <c r="C297" t="s">
        <v>720</v>
      </c>
      <c r="D297" t="s">
        <v>410</v>
      </c>
      <c r="E297">
        <v>3668</v>
      </c>
      <c r="F297">
        <v>1291</v>
      </c>
      <c r="G297">
        <v>111.57</v>
      </c>
      <c r="L297">
        <v>271</v>
      </c>
      <c r="M297">
        <v>3034</v>
      </c>
      <c r="N297">
        <v>246</v>
      </c>
      <c r="O297">
        <v>83</v>
      </c>
      <c r="P297">
        <v>34</v>
      </c>
    </row>
    <row r="298" spans="1:16" x14ac:dyDescent="0.2">
      <c r="A298" t="s">
        <v>358</v>
      </c>
      <c r="B298" t="s">
        <v>363</v>
      </c>
      <c r="C298" t="s">
        <v>726</v>
      </c>
      <c r="D298" t="s">
        <v>410</v>
      </c>
      <c r="E298">
        <v>1113</v>
      </c>
      <c r="F298">
        <v>273</v>
      </c>
      <c r="G298">
        <v>94.15</v>
      </c>
      <c r="L298">
        <v>85</v>
      </c>
      <c r="M298">
        <v>809</v>
      </c>
      <c r="N298">
        <v>196</v>
      </c>
      <c r="O298">
        <v>15</v>
      </c>
      <c r="P298">
        <v>8</v>
      </c>
    </row>
    <row r="299" spans="1:16" x14ac:dyDescent="0.2">
      <c r="A299" t="s">
        <v>358</v>
      </c>
      <c r="B299" t="s">
        <v>364</v>
      </c>
      <c r="C299" t="s">
        <v>726</v>
      </c>
      <c r="D299" t="s">
        <v>410</v>
      </c>
      <c r="E299">
        <v>49</v>
      </c>
      <c r="F299">
        <v>5</v>
      </c>
      <c r="G299">
        <v>59.29</v>
      </c>
      <c r="L299">
        <v>16</v>
      </c>
      <c r="M299">
        <v>19</v>
      </c>
      <c r="N299">
        <v>2</v>
      </c>
      <c r="O299">
        <v>11</v>
      </c>
      <c r="P299">
        <v>1</v>
      </c>
    </row>
    <row r="300" spans="1:16" x14ac:dyDescent="0.2">
      <c r="A300" t="s">
        <v>358</v>
      </c>
      <c r="B300" t="s">
        <v>365</v>
      </c>
      <c r="C300" t="s">
        <v>726</v>
      </c>
      <c r="D300" t="s">
        <v>410</v>
      </c>
      <c r="E300">
        <v>9</v>
      </c>
      <c r="F300">
        <v>1</v>
      </c>
      <c r="G300">
        <v>69.11</v>
      </c>
      <c r="M300">
        <v>7</v>
      </c>
      <c r="N300">
        <v>2</v>
      </c>
    </row>
    <row r="301" spans="1:16" x14ac:dyDescent="0.2">
      <c r="A301" t="s">
        <v>358</v>
      </c>
      <c r="B301" t="s">
        <v>366</v>
      </c>
      <c r="C301" t="s">
        <v>726</v>
      </c>
      <c r="D301" t="s">
        <v>410</v>
      </c>
      <c r="E301">
        <v>12</v>
      </c>
      <c r="F301">
        <v>1</v>
      </c>
      <c r="G301">
        <v>55.17</v>
      </c>
      <c r="M301">
        <v>11</v>
      </c>
      <c r="N301">
        <v>1</v>
      </c>
    </row>
    <row r="302" spans="1:16" x14ac:dyDescent="0.2">
      <c r="A302" t="s">
        <v>358</v>
      </c>
      <c r="B302" t="s">
        <v>437</v>
      </c>
      <c r="C302" t="s">
        <v>726</v>
      </c>
      <c r="D302" t="s">
        <v>410</v>
      </c>
      <c r="E302">
        <v>1183</v>
      </c>
      <c r="F302">
        <v>280</v>
      </c>
      <c r="G302">
        <v>92.12</v>
      </c>
      <c r="L302">
        <v>101</v>
      </c>
      <c r="M302">
        <v>846</v>
      </c>
      <c r="N302">
        <v>201</v>
      </c>
      <c r="O302">
        <v>26</v>
      </c>
      <c r="P302">
        <v>9</v>
      </c>
    </row>
    <row r="303" spans="1:16" x14ac:dyDescent="0.2">
      <c r="A303" t="s">
        <v>358</v>
      </c>
      <c r="B303" t="s">
        <v>363</v>
      </c>
      <c r="C303" t="s">
        <v>729</v>
      </c>
      <c r="D303" t="s">
        <v>410</v>
      </c>
      <c r="E303">
        <v>2142</v>
      </c>
      <c r="F303">
        <v>497</v>
      </c>
      <c r="G303">
        <v>87.05</v>
      </c>
      <c r="L303">
        <v>115</v>
      </c>
      <c r="M303">
        <v>1675</v>
      </c>
      <c r="N303">
        <v>291</v>
      </c>
      <c r="O303">
        <v>45</v>
      </c>
      <c r="P303">
        <v>16</v>
      </c>
    </row>
    <row r="304" spans="1:16" x14ac:dyDescent="0.2">
      <c r="A304" t="s">
        <v>358</v>
      </c>
      <c r="B304" t="s">
        <v>364</v>
      </c>
      <c r="C304" t="s">
        <v>729</v>
      </c>
      <c r="D304" t="s">
        <v>410</v>
      </c>
      <c r="E304">
        <v>133</v>
      </c>
      <c r="F304">
        <v>19</v>
      </c>
      <c r="G304">
        <v>62.83</v>
      </c>
      <c r="L304">
        <v>43</v>
      </c>
      <c r="M304">
        <v>66</v>
      </c>
      <c r="N304">
        <v>4</v>
      </c>
      <c r="O304">
        <v>14</v>
      </c>
      <c r="P304">
        <v>6</v>
      </c>
    </row>
    <row r="305" spans="1:16" x14ac:dyDescent="0.2">
      <c r="A305" t="s">
        <v>358</v>
      </c>
      <c r="B305" t="s">
        <v>365</v>
      </c>
      <c r="C305" t="s">
        <v>729</v>
      </c>
      <c r="D305" t="s">
        <v>410</v>
      </c>
      <c r="E305">
        <v>43</v>
      </c>
      <c r="F305">
        <v>12</v>
      </c>
      <c r="G305">
        <v>97.3</v>
      </c>
      <c r="M305">
        <v>29</v>
      </c>
      <c r="N305">
        <v>12</v>
      </c>
      <c r="O305">
        <v>2</v>
      </c>
    </row>
    <row r="306" spans="1:16" x14ac:dyDescent="0.2">
      <c r="A306" t="s">
        <v>358</v>
      </c>
      <c r="B306" t="s">
        <v>366</v>
      </c>
      <c r="C306" t="s">
        <v>729</v>
      </c>
      <c r="D306" t="s">
        <v>410</v>
      </c>
      <c r="E306">
        <v>42</v>
      </c>
      <c r="F306">
        <v>11</v>
      </c>
      <c r="G306">
        <v>93.6</v>
      </c>
      <c r="M306">
        <v>36</v>
      </c>
      <c r="N306">
        <v>3</v>
      </c>
      <c r="O306">
        <v>2</v>
      </c>
      <c r="P306">
        <v>1</v>
      </c>
    </row>
    <row r="307" spans="1:16" x14ac:dyDescent="0.2">
      <c r="A307" t="s">
        <v>358</v>
      </c>
      <c r="B307" t="s">
        <v>437</v>
      </c>
      <c r="C307" t="s">
        <v>729</v>
      </c>
      <c r="D307" t="s">
        <v>410</v>
      </c>
      <c r="E307">
        <v>2360</v>
      </c>
      <c r="F307">
        <v>539</v>
      </c>
      <c r="G307">
        <v>85.99</v>
      </c>
      <c r="L307">
        <v>158</v>
      </c>
      <c r="M307">
        <v>1806</v>
      </c>
      <c r="N307">
        <v>310</v>
      </c>
      <c r="O307">
        <v>63</v>
      </c>
      <c r="P307">
        <v>23</v>
      </c>
    </row>
    <row r="308" spans="1:16" x14ac:dyDescent="0.2">
      <c r="A308" t="s">
        <v>358</v>
      </c>
      <c r="B308" t="s">
        <v>363</v>
      </c>
      <c r="C308" t="s">
        <v>730</v>
      </c>
      <c r="D308" t="s">
        <v>410</v>
      </c>
      <c r="E308">
        <v>12883</v>
      </c>
      <c r="F308">
        <v>3485</v>
      </c>
      <c r="G308">
        <v>98.59</v>
      </c>
      <c r="L308">
        <v>740</v>
      </c>
      <c r="M308">
        <v>9706</v>
      </c>
      <c r="N308">
        <v>2045</v>
      </c>
      <c r="O308">
        <v>261</v>
      </c>
      <c r="P308">
        <v>131</v>
      </c>
    </row>
    <row r="309" spans="1:16" x14ac:dyDescent="0.2">
      <c r="A309" t="s">
        <v>358</v>
      </c>
      <c r="B309" t="s">
        <v>364</v>
      </c>
      <c r="C309" t="s">
        <v>730</v>
      </c>
      <c r="D309" t="s">
        <v>410</v>
      </c>
      <c r="E309">
        <v>558</v>
      </c>
      <c r="F309">
        <v>82</v>
      </c>
      <c r="G309">
        <v>70.94</v>
      </c>
      <c r="L309">
        <v>152</v>
      </c>
      <c r="M309">
        <v>263</v>
      </c>
      <c r="N309">
        <v>35</v>
      </c>
      <c r="O309">
        <v>100</v>
      </c>
      <c r="P309">
        <v>8</v>
      </c>
    </row>
    <row r="310" spans="1:16" x14ac:dyDescent="0.2">
      <c r="A310" t="s">
        <v>358</v>
      </c>
      <c r="B310" t="s">
        <v>365</v>
      </c>
      <c r="C310" t="s">
        <v>730</v>
      </c>
      <c r="D310" t="s">
        <v>410</v>
      </c>
      <c r="E310">
        <v>545</v>
      </c>
      <c r="F310">
        <v>86</v>
      </c>
      <c r="G310">
        <v>73.290000000000006</v>
      </c>
      <c r="L310">
        <v>2</v>
      </c>
      <c r="M310">
        <v>373</v>
      </c>
      <c r="N310">
        <v>105</v>
      </c>
      <c r="O310">
        <v>50</v>
      </c>
      <c r="P310">
        <v>15</v>
      </c>
    </row>
    <row r="311" spans="1:16" x14ac:dyDescent="0.2">
      <c r="A311" t="s">
        <v>358</v>
      </c>
      <c r="B311" t="s">
        <v>366</v>
      </c>
      <c r="C311" t="s">
        <v>730</v>
      </c>
      <c r="D311" t="s">
        <v>410</v>
      </c>
      <c r="E311">
        <v>400</v>
      </c>
      <c r="F311">
        <v>126</v>
      </c>
      <c r="G311">
        <v>101.1</v>
      </c>
      <c r="M311">
        <v>326</v>
      </c>
      <c r="N311">
        <v>21</v>
      </c>
      <c r="O311">
        <v>39</v>
      </c>
      <c r="P311">
        <v>12</v>
      </c>
    </row>
    <row r="312" spans="1:16" x14ac:dyDescent="0.2">
      <c r="A312" t="s">
        <v>358</v>
      </c>
      <c r="B312" t="s">
        <v>437</v>
      </c>
      <c r="C312" t="s">
        <v>730</v>
      </c>
      <c r="D312" t="s">
        <v>410</v>
      </c>
      <c r="E312">
        <v>14386</v>
      </c>
      <c r="F312">
        <v>3779</v>
      </c>
      <c r="G312">
        <v>96.63</v>
      </c>
      <c r="L312">
        <v>894</v>
      </c>
      <c r="M312">
        <v>10668</v>
      </c>
      <c r="N312">
        <v>2206</v>
      </c>
      <c r="O312">
        <v>450</v>
      </c>
      <c r="P312">
        <v>166</v>
      </c>
    </row>
    <row r="313" spans="1:16" x14ac:dyDescent="0.2">
      <c r="A313" t="s">
        <v>358</v>
      </c>
      <c r="B313" t="s">
        <v>363</v>
      </c>
      <c r="C313" t="s">
        <v>734</v>
      </c>
      <c r="D313" t="s">
        <v>410</v>
      </c>
      <c r="E313">
        <v>2968</v>
      </c>
      <c r="F313">
        <v>679</v>
      </c>
      <c r="G313">
        <v>91.54</v>
      </c>
      <c r="L313">
        <v>109</v>
      </c>
      <c r="M313">
        <v>2279</v>
      </c>
      <c r="N313">
        <v>492</v>
      </c>
      <c r="O313">
        <v>61</v>
      </c>
      <c r="P313">
        <v>25</v>
      </c>
    </row>
    <row r="314" spans="1:16" x14ac:dyDescent="0.2">
      <c r="A314" t="s">
        <v>358</v>
      </c>
      <c r="B314" t="s">
        <v>364</v>
      </c>
      <c r="C314" t="s">
        <v>734</v>
      </c>
      <c r="D314" t="s">
        <v>410</v>
      </c>
      <c r="E314">
        <v>156</v>
      </c>
      <c r="F314">
        <v>18</v>
      </c>
      <c r="G314">
        <v>61.9</v>
      </c>
      <c r="L314">
        <v>46</v>
      </c>
      <c r="M314">
        <v>64</v>
      </c>
      <c r="N314">
        <v>20</v>
      </c>
      <c r="O314">
        <v>23</v>
      </c>
      <c r="P314">
        <v>3</v>
      </c>
    </row>
    <row r="315" spans="1:16" x14ac:dyDescent="0.2">
      <c r="A315" t="s">
        <v>358</v>
      </c>
      <c r="B315" t="s">
        <v>365</v>
      </c>
      <c r="C315" t="s">
        <v>734</v>
      </c>
      <c r="D315" t="s">
        <v>410</v>
      </c>
      <c r="E315">
        <v>10</v>
      </c>
      <c r="F315">
        <v>2</v>
      </c>
      <c r="G315">
        <v>85</v>
      </c>
      <c r="M315">
        <v>6</v>
      </c>
      <c r="N315">
        <v>2</v>
      </c>
      <c r="O315">
        <v>1</v>
      </c>
      <c r="P315">
        <v>1</v>
      </c>
    </row>
    <row r="316" spans="1:16" x14ac:dyDescent="0.2">
      <c r="A316" t="s">
        <v>358</v>
      </c>
      <c r="B316" t="s">
        <v>366</v>
      </c>
      <c r="C316" t="s">
        <v>734</v>
      </c>
      <c r="D316" t="s">
        <v>410</v>
      </c>
      <c r="E316">
        <v>14</v>
      </c>
      <c r="F316">
        <v>7</v>
      </c>
      <c r="G316">
        <v>124.14</v>
      </c>
      <c r="M316">
        <v>12</v>
      </c>
      <c r="N316">
        <v>1</v>
      </c>
      <c r="P316">
        <v>1</v>
      </c>
    </row>
    <row r="317" spans="1:16" x14ac:dyDescent="0.2">
      <c r="A317" t="s">
        <v>358</v>
      </c>
      <c r="B317" t="s">
        <v>437</v>
      </c>
      <c r="C317" t="s">
        <v>734</v>
      </c>
      <c r="D317" t="s">
        <v>410</v>
      </c>
      <c r="E317">
        <v>3148</v>
      </c>
      <c r="F317">
        <v>706</v>
      </c>
      <c r="G317">
        <v>90.2</v>
      </c>
      <c r="L317">
        <v>155</v>
      </c>
      <c r="M317">
        <v>2361</v>
      </c>
      <c r="N317">
        <v>515</v>
      </c>
      <c r="O317">
        <v>85</v>
      </c>
      <c r="P317">
        <v>30</v>
      </c>
    </row>
    <row r="318" spans="1:16" x14ac:dyDescent="0.2">
      <c r="A318" t="s">
        <v>358</v>
      </c>
      <c r="B318" t="s">
        <v>363</v>
      </c>
      <c r="C318" t="s">
        <v>735</v>
      </c>
      <c r="D318" t="s">
        <v>410</v>
      </c>
      <c r="E318">
        <v>839</v>
      </c>
      <c r="F318">
        <v>177</v>
      </c>
      <c r="G318">
        <v>87.41</v>
      </c>
      <c r="L318">
        <v>36</v>
      </c>
      <c r="M318">
        <v>639</v>
      </c>
      <c r="N318">
        <v>137</v>
      </c>
      <c r="O318">
        <v>20</v>
      </c>
      <c r="P318">
        <v>7</v>
      </c>
    </row>
    <row r="319" spans="1:16" x14ac:dyDescent="0.2">
      <c r="A319" t="s">
        <v>358</v>
      </c>
      <c r="B319" t="s">
        <v>364</v>
      </c>
      <c r="C319" t="s">
        <v>735</v>
      </c>
      <c r="D319" t="s">
        <v>410</v>
      </c>
      <c r="E319">
        <v>28</v>
      </c>
      <c r="F319">
        <v>2</v>
      </c>
      <c r="G319">
        <v>53.29</v>
      </c>
      <c r="L319">
        <v>11</v>
      </c>
      <c r="M319">
        <v>11</v>
      </c>
      <c r="N319">
        <v>1</v>
      </c>
      <c r="O319">
        <v>4</v>
      </c>
      <c r="P319">
        <v>1</v>
      </c>
    </row>
    <row r="320" spans="1:16" x14ac:dyDescent="0.2">
      <c r="A320" t="s">
        <v>358</v>
      </c>
      <c r="B320" t="s">
        <v>365</v>
      </c>
      <c r="C320" t="s">
        <v>735</v>
      </c>
      <c r="D320" t="s">
        <v>410</v>
      </c>
      <c r="E320">
        <v>10</v>
      </c>
      <c r="G320">
        <v>64.7</v>
      </c>
      <c r="M320">
        <v>6</v>
      </c>
      <c r="N320">
        <v>4</v>
      </c>
    </row>
    <row r="321" spans="1:16" x14ac:dyDescent="0.2">
      <c r="A321" t="s">
        <v>358</v>
      </c>
      <c r="B321" t="s">
        <v>366</v>
      </c>
      <c r="C321" t="s">
        <v>735</v>
      </c>
      <c r="D321" t="s">
        <v>410</v>
      </c>
      <c r="E321">
        <v>10</v>
      </c>
      <c r="F321">
        <v>3</v>
      </c>
      <c r="G321">
        <v>90.5</v>
      </c>
      <c r="M321">
        <v>10</v>
      </c>
    </row>
    <row r="322" spans="1:16" x14ac:dyDescent="0.2">
      <c r="A322" t="s">
        <v>358</v>
      </c>
      <c r="B322" t="s">
        <v>437</v>
      </c>
      <c r="C322" t="s">
        <v>735</v>
      </c>
      <c r="D322" t="s">
        <v>410</v>
      </c>
      <c r="E322">
        <v>887</v>
      </c>
      <c r="F322">
        <v>182</v>
      </c>
      <c r="G322">
        <v>86.11</v>
      </c>
      <c r="L322">
        <v>47</v>
      </c>
      <c r="M322">
        <v>666</v>
      </c>
      <c r="N322">
        <v>142</v>
      </c>
      <c r="O322">
        <v>24</v>
      </c>
      <c r="P322">
        <v>8</v>
      </c>
    </row>
    <row r="323" spans="1:16" x14ac:dyDescent="0.2">
      <c r="A323" t="s">
        <v>358</v>
      </c>
      <c r="B323" t="s">
        <v>363</v>
      </c>
      <c r="C323" t="s">
        <v>685</v>
      </c>
      <c r="D323" t="s">
        <v>410</v>
      </c>
      <c r="E323">
        <v>1101</v>
      </c>
      <c r="F323">
        <v>289</v>
      </c>
      <c r="G323">
        <v>103.02</v>
      </c>
      <c r="L323">
        <v>41</v>
      </c>
      <c r="M323">
        <v>838</v>
      </c>
      <c r="N323">
        <v>191</v>
      </c>
      <c r="O323">
        <v>24</v>
      </c>
      <c r="P323">
        <v>7</v>
      </c>
    </row>
    <row r="324" spans="1:16" x14ac:dyDescent="0.2">
      <c r="A324" t="s">
        <v>358</v>
      </c>
      <c r="B324" t="s">
        <v>364</v>
      </c>
      <c r="C324" t="s">
        <v>685</v>
      </c>
      <c r="D324" t="s">
        <v>410</v>
      </c>
      <c r="E324">
        <v>27</v>
      </c>
      <c r="F324">
        <v>3</v>
      </c>
      <c r="G324">
        <v>60.67</v>
      </c>
      <c r="L324">
        <v>9</v>
      </c>
      <c r="M324">
        <v>11</v>
      </c>
      <c r="N324">
        <v>2</v>
      </c>
      <c r="O324">
        <v>4</v>
      </c>
      <c r="P324">
        <v>1</v>
      </c>
    </row>
    <row r="325" spans="1:16" x14ac:dyDescent="0.2">
      <c r="A325" t="s">
        <v>358</v>
      </c>
      <c r="B325" t="s">
        <v>365</v>
      </c>
      <c r="C325" t="s">
        <v>685</v>
      </c>
      <c r="D325" t="s">
        <v>410</v>
      </c>
      <c r="E325">
        <v>52</v>
      </c>
      <c r="F325">
        <v>13</v>
      </c>
      <c r="G325">
        <v>86.42</v>
      </c>
      <c r="M325">
        <v>35</v>
      </c>
      <c r="N325">
        <v>14</v>
      </c>
      <c r="O325">
        <v>1</v>
      </c>
      <c r="P325">
        <v>2</v>
      </c>
    </row>
    <row r="326" spans="1:16" x14ac:dyDescent="0.2">
      <c r="A326" t="s">
        <v>358</v>
      </c>
      <c r="B326" t="s">
        <v>366</v>
      </c>
      <c r="C326" t="s">
        <v>685</v>
      </c>
      <c r="D326" t="s">
        <v>410</v>
      </c>
      <c r="E326">
        <v>24</v>
      </c>
      <c r="F326">
        <v>10</v>
      </c>
      <c r="G326">
        <v>111.71</v>
      </c>
      <c r="M326">
        <v>22</v>
      </c>
      <c r="N326">
        <v>2</v>
      </c>
    </row>
    <row r="327" spans="1:16" x14ac:dyDescent="0.2">
      <c r="A327" t="s">
        <v>358</v>
      </c>
      <c r="B327" t="s">
        <v>437</v>
      </c>
      <c r="C327" t="s">
        <v>685</v>
      </c>
      <c r="D327" t="s">
        <v>410</v>
      </c>
      <c r="E327">
        <v>1204</v>
      </c>
      <c r="F327">
        <v>315</v>
      </c>
      <c r="G327">
        <v>101.52</v>
      </c>
      <c r="L327">
        <v>50</v>
      </c>
      <c r="M327">
        <v>906</v>
      </c>
      <c r="N327">
        <v>209</v>
      </c>
      <c r="O327">
        <v>29</v>
      </c>
      <c r="P327">
        <v>10</v>
      </c>
    </row>
    <row r="328" spans="1:16" x14ac:dyDescent="0.2">
      <c r="A328" t="s">
        <v>358</v>
      </c>
      <c r="B328" t="s">
        <v>363</v>
      </c>
      <c r="C328" t="s">
        <v>687</v>
      </c>
      <c r="D328" t="s">
        <v>410</v>
      </c>
      <c r="E328">
        <v>3837</v>
      </c>
      <c r="F328">
        <v>967</v>
      </c>
      <c r="G328">
        <v>97.11</v>
      </c>
      <c r="L328">
        <v>198</v>
      </c>
      <c r="M328">
        <v>2933</v>
      </c>
      <c r="N328">
        <v>579</v>
      </c>
      <c r="O328">
        <v>95</v>
      </c>
      <c r="P328">
        <v>32</v>
      </c>
    </row>
    <row r="329" spans="1:16" x14ac:dyDescent="0.2">
      <c r="A329" t="s">
        <v>358</v>
      </c>
      <c r="B329" t="s">
        <v>364</v>
      </c>
      <c r="C329" t="s">
        <v>687</v>
      </c>
      <c r="D329" t="s">
        <v>410</v>
      </c>
      <c r="E329">
        <v>231</v>
      </c>
      <c r="F329">
        <v>42</v>
      </c>
      <c r="G329">
        <v>72.069999999999993</v>
      </c>
      <c r="L329">
        <v>34</v>
      </c>
      <c r="M329">
        <v>152</v>
      </c>
      <c r="N329">
        <v>12</v>
      </c>
      <c r="O329">
        <v>18</v>
      </c>
      <c r="P329">
        <v>15</v>
      </c>
    </row>
    <row r="330" spans="1:16" x14ac:dyDescent="0.2">
      <c r="A330" t="s">
        <v>358</v>
      </c>
      <c r="B330" t="s">
        <v>365</v>
      </c>
      <c r="C330" t="s">
        <v>687</v>
      </c>
      <c r="D330" t="s">
        <v>410</v>
      </c>
      <c r="E330">
        <v>31</v>
      </c>
      <c r="F330">
        <v>3</v>
      </c>
      <c r="G330">
        <v>62.94</v>
      </c>
      <c r="L330">
        <v>3</v>
      </c>
      <c r="M330">
        <v>19</v>
      </c>
      <c r="N330">
        <v>8</v>
      </c>
      <c r="P330">
        <v>1</v>
      </c>
    </row>
    <row r="331" spans="1:16" x14ac:dyDescent="0.2">
      <c r="A331" t="s">
        <v>358</v>
      </c>
      <c r="B331" t="s">
        <v>366</v>
      </c>
      <c r="C331" t="s">
        <v>687</v>
      </c>
      <c r="D331" t="s">
        <v>410</v>
      </c>
      <c r="E331">
        <v>46</v>
      </c>
      <c r="F331">
        <v>10</v>
      </c>
      <c r="G331">
        <v>91.98</v>
      </c>
      <c r="L331">
        <v>1</v>
      </c>
      <c r="M331">
        <v>42</v>
      </c>
      <c r="N331">
        <v>1</v>
      </c>
      <c r="P331">
        <v>2</v>
      </c>
    </row>
    <row r="332" spans="1:16" x14ac:dyDescent="0.2">
      <c r="A332" t="s">
        <v>358</v>
      </c>
      <c r="B332" t="s">
        <v>437</v>
      </c>
      <c r="C332" t="s">
        <v>687</v>
      </c>
      <c r="D332" t="s">
        <v>410</v>
      </c>
      <c r="E332">
        <v>4145</v>
      </c>
      <c r="F332">
        <v>1022</v>
      </c>
      <c r="G332">
        <v>95.4</v>
      </c>
      <c r="L332">
        <v>236</v>
      </c>
      <c r="M332">
        <v>3146</v>
      </c>
      <c r="N332">
        <v>600</v>
      </c>
      <c r="O332">
        <v>113</v>
      </c>
      <c r="P332">
        <v>50</v>
      </c>
    </row>
    <row r="333" spans="1:16" x14ac:dyDescent="0.2">
      <c r="A333" t="s">
        <v>358</v>
      </c>
      <c r="B333" t="s">
        <v>363</v>
      </c>
      <c r="C333" t="s">
        <v>667</v>
      </c>
      <c r="D333" t="s">
        <v>410</v>
      </c>
      <c r="E333">
        <v>1962</v>
      </c>
      <c r="F333">
        <v>512</v>
      </c>
      <c r="G333">
        <v>100.23</v>
      </c>
      <c r="L333">
        <v>94</v>
      </c>
      <c r="M333">
        <v>1438</v>
      </c>
      <c r="N333">
        <v>372</v>
      </c>
      <c r="O333">
        <v>36</v>
      </c>
      <c r="P333">
        <v>22</v>
      </c>
    </row>
    <row r="334" spans="1:16" x14ac:dyDescent="0.2">
      <c r="A334" t="s">
        <v>358</v>
      </c>
      <c r="B334" t="s">
        <v>364</v>
      </c>
      <c r="C334" t="s">
        <v>667</v>
      </c>
      <c r="D334" t="s">
        <v>410</v>
      </c>
      <c r="E334">
        <v>161</v>
      </c>
      <c r="F334">
        <v>22</v>
      </c>
      <c r="G334">
        <v>65.22</v>
      </c>
      <c r="L334">
        <v>45</v>
      </c>
      <c r="M334">
        <v>78</v>
      </c>
      <c r="N334">
        <v>15</v>
      </c>
      <c r="O334">
        <v>20</v>
      </c>
      <c r="P334">
        <v>3</v>
      </c>
    </row>
    <row r="335" spans="1:16" x14ac:dyDescent="0.2">
      <c r="A335" t="s">
        <v>358</v>
      </c>
      <c r="B335" t="s">
        <v>365</v>
      </c>
      <c r="C335" t="s">
        <v>667</v>
      </c>
      <c r="D335" t="s">
        <v>410</v>
      </c>
      <c r="E335">
        <v>32</v>
      </c>
      <c r="F335">
        <v>7</v>
      </c>
      <c r="G335">
        <v>83.31</v>
      </c>
      <c r="M335">
        <v>22</v>
      </c>
      <c r="N335">
        <v>4</v>
      </c>
      <c r="O335">
        <v>4</v>
      </c>
      <c r="P335">
        <v>2</v>
      </c>
    </row>
    <row r="336" spans="1:16" x14ac:dyDescent="0.2">
      <c r="A336" t="s">
        <v>358</v>
      </c>
      <c r="B336" t="s">
        <v>366</v>
      </c>
      <c r="C336" t="s">
        <v>667</v>
      </c>
      <c r="D336" t="s">
        <v>410</v>
      </c>
      <c r="E336">
        <v>30</v>
      </c>
      <c r="F336">
        <v>7</v>
      </c>
      <c r="G336">
        <v>85.07</v>
      </c>
      <c r="M336">
        <v>26</v>
      </c>
      <c r="N336">
        <v>3</v>
      </c>
      <c r="O336">
        <v>1</v>
      </c>
    </row>
    <row r="337" spans="1:16" x14ac:dyDescent="0.2">
      <c r="A337" t="s">
        <v>358</v>
      </c>
      <c r="B337" t="s">
        <v>437</v>
      </c>
      <c r="C337" t="s">
        <v>667</v>
      </c>
      <c r="D337" t="s">
        <v>410</v>
      </c>
      <c r="E337">
        <v>2185</v>
      </c>
      <c r="F337">
        <v>548</v>
      </c>
      <c r="G337">
        <v>97.19</v>
      </c>
      <c r="L337">
        <v>139</v>
      </c>
      <c r="M337">
        <v>1564</v>
      </c>
      <c r="N337">
        <v>394</v>
      </c>
      <c r="O337">
        <v>61</v>
      </c>
      <c r="P337">
        <v>27</v>
      </c>
    </row>
    <row r="338" spans="1:16" x14ac:dyDescent="0.2">
      <c r="A338" t="s">
        <v>358</v>
      </c>
      <c r="B338" t="s">
        <v>363</v>
      </c>
      <c r="C338" t="s">
        <v>695</v>
      </c>
      <c r="D338" t="s">
        <v>410</v>
      </c>
      <c r="E338">
        <v>1827</v>
      </c>
      <c r="F338">
        <v>557</v>
      </c>
      <c r="G338">
        <v>107.87</v>
      </c>
      <c r="L338">
        <v>105</v>
      </c>
      <c r="M338">
        <v>1467</v>
      </c>
      <c r="N338">
        <v>228</v>
      </c>
      <c r="O338">
        <v>20</v>
      </c>
      <c r="P338">
        <v>7</v>
      </c>
    </row>
    <row r="339" spans="1:16" x14ac:dyDescent="0.2">
      <c r="A339" t="s">
        <v>358</v>
      </c>
      <c r="B339" t="s">
        <v>364</v>
      </c>
      <c r="C339" t="s">
        <v>695</v>
      </c>
      <c r="D339" t="s">
        <v>410</v>
      </c>
      <c r="E339">
        <v>117</v>
      </c>
      <c r="F339">
        <v>5</v>
      </c>
      <c r="G339">
        <v>53.29</v>
      </c>
      <c r="L339">
        <v>38</v>
      </c>
      <c r="M339">
        <v>48</v>
      </c>
      <c r="N339">
        <v>6</v>
      </c>
      <c r="O339">
        <v>23</v>
      </c>
      <c r="P339">
        <v>2</v>
      </c>
    </row>
    <row r="340" spans="1:16" x14ac:dyDescent="0.2">
      <c r="A340" t="s">
        <v>358</v>
      </c>
      <c r="B340" t="s">
        <v>365</v>
      </c>
      <c r="C340" t="s">
        <v>695</v>
      </c>
      <c r="D340" t="s">
        <v>410</v>
      </c>
      <c r="E340">
        <v>56</v>
      </c>
      <c r="F340">
        <v>10</v>
      </c>
      <c r="G340">
        <v>75</v>
      </c>
      <c r="L340">
        <v>1</v>
      </c>
      <c r="M340">
        <v>32</v>
      </c>
      <c r="N340">
        <v>22</v>
      </c>
      <c r="P340">
        <v>1</v>
      </c>
    </row>
    <row r="341" spans="1:16" x14ac:dyDescent="0.2">
      <c r="A341" t="s">
        <v>358</v>
      </c>
      <c r="B341" t="s">
        <v>366</v>
      </c>
      <c r="C341" t="s">
        <v>695</v>
      </c>
      <c r="D341" t="s">
        <v>410</v>
      </c>
      <c r="E341">
        <v>41</v>
      </c>
      <c r="F341">
        <v>11</v>
      </c>
      <c r="G341">
        <v>95.83</v>
      </c>
      <c r="M341">
        <v>35</v>
      </c>
      <c r="N341">
        <v>6</v>
      </c>
    </row>
    <row r="342" spans="1:16" x14ac:dyDescent="0.2">
      <c r="A342" t="s">
        <v>358</v>
      </c>
      <c r="B342" t="s">
        <v>437</v>
      </c>
      <c r="C342" t="s">
        <v>695</v>
      </c>
      <c r="D342" t="s">
        <v>410</v>
      </c>
      <c r="E342">
        <v>2041</v>
      </c>
      <c r="F342">
        <v>583</v>
      </c>
      <c r="G342">
        <v>103.6</v>
      </c>
      <c r="L342">
        <v>144</v>
      </c>
      <c r="M342">
        <v>1582</v>
      </c>
      <c r="N342">
        <v>262</v>
      </c>
      <c r="O342">
        <v>43</v>
      </c>
      <c r="P342">
        <v>10</v>
      </c>
    </row>
    <row r="343" spans="1:16" x14ac:dyDescent="0.2">
      <c r="A343" t="s">
        <v>358</v>
      </c>
      <c r="B343" t="s">
        <v>363</v>
      </c>
      <c r="C343" t="s">
        <v>696</v>
      </c>
      <c r="D343" t="s">
        <v>410</v>
      </c>
      <c r="E343">
        <v>7851</v>
      </c>
      <c r="F343">
        <v>2105</v>
      </c>
      <c r="G343">
        <v>101.28</v>
      </c>
      <c r="L343">
        <v>419</v>
      </c>
      <c r="M343">
        <v>5951</v>
      </c>
      <c r="N343">
        <v>1249</v>
      </c>
      <c r="O343">
        <v>165</v>
      </c>
      <c r="P343">
        <v>67</v>
      </c>
    </row>
    <row r="344" spans="1:16" x14ac:dyDescent="0.2">
      <c r="A344" t="s">
        <v>358</v>
      </c>
      <c r="B344" t="s">
        <v>364</v>
      </c>
      <c r="C344" t="s">
        <v>696</v>
      </c>
      <c r="D344" t="s">
        <v>410</v>
      </c>
      <c r="E344">
        <v>463</v>
      </c>
      <c r="F344">
        <v>73</v>
      </c>
      <c r="G344">
        <v>75.790000000000006</v>
      </c>
      <c r="L344">
        <v>68</v>
      </c>
      <c r="M344">
        <v>330</v>
      </c>
      <c r="N344">
        <v>16</v>
      </c>
      <c r="O344">
        <v>33</v>
      </c>
      <c r="P344">
        <v>16</v>
      </c>
    </row>
    <row r="345" spans="1:16" x14ac:dyDescent="0.2">
      <c r="A345" t="s">
        <v>358</v>
      </c>
      <c r="B345" t="s">
        <v>365</v>
      </c>
      <c r="C345" t="s">
        <v>696</v>
      </c>
      <c r="D345" t="s">
        <v>410</v>
      </c>
      <c r="E345">
        <v>148</v>
      </c>
      <c r="F345">
        <v>27</v>
      </c>
      <c r="G345">
        <v>82.66</v>
      </c>
      <c r="L345">
        <v>2</v>
      </c>
      <c r="M345">
        <v>99</v>
      </c>
      <c r="N345">
        <v>42</v>
      </c>
      <c r="O345">
        <v>2</v>
      </c>
      <c r="P345">
        <v>3</v>
      </c>
    </row>
    <row r="346" spans="1:16" x14ac:dyDescent="0.2">
      <c r="A346" t="s">
        <v>358</v>
      </c>
      <c r="B346" t="s">
        <v>366</v>
      </c>
      <c r="C346" t="s">
        <v>696</v>
      </c>
      <c r="D346" t="s">
        <v>410</v>
      </c>
      <c r="E346">
        <v>143</v>
      </c>
      <c r="F346">
        <v>41</v>
      </c>
      <c r="G346">
        <v>92.92</v>
      </c>
      <c r="L346">
        <v>1</v>
      </c>
      <c r="M346">
        <v>131</v>
      </c>
      <c r="N346">
        <v>9</v>
      </c>
      <c r="O346">
        <v>2</v>
      </c>
    </row>
    <row r="347" spans="1:16" x14ac:dyDescent="0.2">
      <c r="A347" t="s">
        <v>358</v>
      </c>
      <c r="B347" t="s">
        <v>437</v>
      </c>
      <c r="C347" t="s">
        <v>696</v>
      </c>
      <c r="D347" t="s">
        <v>410</v>
      </c>
      <c r="E347">
        <v>8605</v>
      </c>
      <c r="F347">
        <v>2246</v>
      </c>
      <c r="G347">
        <v>99.45</v>
      </c>
      <c r="L347">
        <v>490</v>
      </c>
      <c r="M347">
        <v>6511</v>
      </c>
      <c r="N347">
        <v>1316</v>
      </c>
      <c r="O347">
        <v>202</v>
      </c>
      <c r="P347">
        <v>86</v>
      </c>
    </row>
    <row r="348" spans="1:16" x14ac:dyDescent="0.2">
      <c r="A348" t="s">
        <v>358</v>
      </c>
      <c r="B348" t="s">
        <v>363</v>
      </c>
      <c r="C348" t="s">
        <v>704</v>
      </c>
      <c r="D348" t="s">
        <v>410</v>
      </c>
      <c r="E348">
        <v>8184</v>
      </c>
      <c r="F348">
        <v>2068</v>
      </c>
      <c r="G348">
        <v>97.27</v>
      </c>
      <c r="L348">
        <v>558</v>
      </c>
      <c r="M348">
        <v>6237</v>
      </c>
      <c r="N348">
        <v>1180</v>
      </c>
      <c r="O348">
        <v>150</v>
      </c>
      <c r="P348">
        <v>59</v>
      </c>
    </row>
    <row r="349" spans="1:16" x14ac:dyDescent="0.2">
      <c r="A349" t="s">
        <v>358</v>
      </c>
      <c r="B349" t="s">
        <v>364</v>
      </c>
      <c r="C349" t="s">
        <v>704</v>
      </c>
      <c r="D349" t="s">
        <v>410</v>
      </c>
      <c r="E349">
        <v>598</v>
      </c>
      <c r="F349">
        <v>109</v>
      </c>
      <c r="G349">
        <v>80.98</v>
      </c>
      <c r="L349">
        <v>107</v>
      </c>
      <c r="M349">
        <v>388</v>
      </c>
      <c r="N349">
        <v>28</v>
      </c>
      <c r="O349">
        <v>49</v>
      </c>
      <c r="P349">
        <v>26</v>
      </c>
    </row>
    <row r="350" spans="1:16" x14ac:dyDescent="0.2">
      <c r="A350" t="s">
        <v>358</v>
      </c>
      <c r="B350" t="s">
        <v>365</v>
      </c>
      <c r="C350" t="s">
        <v>704</v>
      </c>
      <c r="D350" t="s">
        <v>410</v>
      </c>
      <c r="E350">
        <v>92</v>
      </c>
      <c r="F350">
        <v>14</v>
      </c>
      <c r="G350">
        <v>70.61</v>
      </c>
      <c r="L350">
        <v>7</v>
      </c>
      <c r="M350">
        <v>55</v>
      </c>
      <c r="N350">
        <v>25</v>
      </c>
      <c r="O350">
        <v>5</v>
      </c>
    </row>
    <row r="351" spans="1:16" x14ac:dyDescent="0.2">
      <c r="A351" t="s">
        <v>358</v>
      </c>
      <c r="B351" t="s">
        <v>366</v>
      </c>
      <c r="C351" t="s">
        <v>704</v>
      </c>
      <c r="D351" t="s">
        <v>410</v>
      </c>
      <c r="E351">
        <v>85</v>
      </c>
      <c r="F351">
        <v>24</v>
      </c>
      <c r="G351">
        <v>94.04</v>
      </c>
      <c r="M351">
        <v>79</v>
      </c>
      <c r="N351">
        <v>5</v>
      </c>
      <c r="O351">
        <v>1</v>
      </c>
    </row>
    <row r="352" spans="1:16" x14ac:dyDescent="0.2">
      <c r="A352" t="s">
        <v>358</v>
      </c>
      <c r="B352" t="s">
        <v>437</v>
      </c>
      <c r="C352" t="s">
        <v>704</v>
      </c>
      <c r="D352" t="s">
        <v>410</v>
      </c>
      <c r="E352">
        <v>8959</v>
      </c>
      <c r="F352">
        <v>2215</v>
      </c>
      <c r="G352">
        <v>95.88</v>
      </c>
      <c r="L352">
        <v>672</v>
      </c>
      <c r="M352">
        <v>6759</v>
      </c>
      <c r="N352">
        <v>1238</v>
      </c>
      <c r="O352">
        <v>205</v>
      </c>
      <c r="P352">
        <v>85</v>
      </c>
    </row>
    <row r="353" spans="1:16" x14ac:dyDescent="0.2">
      <c r="A353" t="s">
        <v>358</v>
      </c>
      <c r="B353" t="s">
        <v>363</v>
      </c>
      <c r="C353" t="s">
        <v>705</v>
      </c>
      <c r="D353" t="s">
        <v>410</v>
      </c>
      <c r="E353">
        <v>5559</v>
      </c>
      <c r="F353">
        <v>1077</v>
      </c>
      <c r="G353">
        <v>85.09</v>
      </c>
      <c r="L353">
        <v>201</v>
      </c>
      <c r="M353">
        <v>4351</v>
      </c>
      <c r="N353">
        <v>880</v>
      </c>
      <c r="O353">
        <v>90</v>
      </c>
      <c r="P353">
        <v>37</v>
      </c>
    </row>
    <row r="354" spans="1:16" x14ac:dyDescent="0.2">
      <c r="A354" t="s">
        <v>358</v>
      </c>
      <c r="B354" t="s">
        <v>364</v>
      </c>
      <c r="C354" t="s">
        <v>705</v>
      </c>
      <c r="D354" t="s">
        <v>410</v>
      </c>
      <c r="E354">
        <v>307</v>
      </c>
      <c r="F354">
        <v>22</v>
      </c>
      <c r="G354">
        <v>51.59</v>
      </c>
      <c r="L354">
        <v>107</v>
      </c>
      <c r="M354">
        <v>128</v>
      </c>
      <c r="N354">
        <v>19</v>
      </c>
      <c r="O354">
        <v>42</v>
      </c>
      <c r="P354">
        <v>11</v>
      </c>
    </row>
    <row r="355" spans="1:16" x14ac:dyDescent="0.2">
      <c r="A355" t="s">
        <v>358</v>
      </c>
      <c r="B355" t="s">
        <v>365</v>
      </c>
      <c r="C355" t="s">
        <v>705</v>
      </c>
      <c r="D355" t="s">
        <v>410</v>
      </c>
      <c r="E355">
        <v>39</v>
      </c>
      <c r="F355">
        <v>9</v>
      </c>
      <c r="G355">
        <v>88.18</v>
      </c>
      <c r="M355">
        <v>32</v>
      </c>
      <c r="N355">
        <v>4</v>
      </c>
      <c r="O355">
        <v>2</v>
      </c>
      <c r="P355">
        <v>1</v>
      </c>
    </row>
    <row r="356" spans="1:16" x14ac:dyDescent="0.2">
      <c r="A356" t="s">
        <v>358</v>
      </c>
      <c r="B356" t="s">
        <v>366</v>
      </c>
      <c r="C356" t="s">
        <v>705</v>
      </c>
      <c r="D356" t="s">
        <v>410</v>
      </c>
      <c r="E356">
        <v>54</v>
      </c>
      <c r="F356">
        <v>17</v>
      </c>
      <c r="G356">
        <v>88.17</v>
      </c>
      <c r="M356">
        <v>51</v>
      </c>
      <c r="N356">
        <v>2</v>
      </c>
      <c r="O356">
        <v>1</v>
      </c>
    </row>
    <row r="357" spans="1:16" x14ac:dyDescent="0.2">
      <c r="A357" t="s">
        <v>358</v>
      </c>
      <c r="B357" t="s">
        <v>437</v>
      </c>
      <c r="C357" t="s">
        <v>705</v>
      </c>
      <c r="D357" t="s">
        <v>410</v>
      </c>
      <c r="E357">
        <v>5959</v>
      </c>
      <c r="F357">
        <v>1125</v>
      </c>
      <c r="G357">
        <v>83.41</v>
      </c>
      <c r="L357">
        <v>308</v>
      </c>
      <c r="M357">
        <v>4562</v>
      </c>
      <c r="N357">
        <v>905</v>
      </c>
      <c r="O357">
        <v>135</v>
      </c>
      <c r="P357">
        <v>49</v>
      </c>
    </row>
    <row r="358" spans="1:16" x14ac:dyDescent="0.2">
      <c r="A358" t="s">
        <v>358</v>
      </c>
      <c r="B358" t="s">
        <v>363</v>
      </c>
      <c r="C358" t="s">
        <v>708</v>
      </c>
      <c r="D358" t="s">
        <v>410</v>
      </c>
      <c r="E358">
        <v>992</v>
      </c>
      <c r="F358">
        <v>172</v>
      </c>
      <c r="G358">
        <v>80.290000000000006</v>
      </c>
      <c r="L358">
        <v>79</v>
      </c>
      <c r="M358">
        <v>687</v>
      </c>
      <c r="N358">
        <v>190</v>
      </c>
      <c r="O358">
        <v>22</v>
      </c>
      <c r="P358">
        <v>14</v>
      </c>
    </row>
    <row r="359" spans="1:16" x14ac:dyDescent="0.2">
      <c r="A359" t="s">
        <v>358</v>
      </c>
      <c r="B359" t="s">
        <v>364</v>
      </c>
      <c r="C359" t="s">
        <v>708</v>
      </c>
      <c r="D359" t="s">
        <v>410</v>
      </c>
      <c r="E359">
        <v>96</v>
      </c>
      <c r="F359">
        <v>12</v>
      </c>
      <c r="G359">
        <v>66.56</v>
      </c>
      <c r="L359">
        <v>23</v>
      </c>
      <c r="M359">
        <v>52</v>
      </c>
      <c r="N359">
        <v>1</v>
      </c>
      <c r="O359">
        <v>19</v>
      </c>
      <c r="P359">
        <v>1</v>
      </c>
    </row>
    <row r="360" spans="1:16" x14ac:dyDescent="0.2">
      <c r="A360" t="s">
        <v>358</v>
      </c>
      <c r="B360" t="s">
        <v>365</v>
      </c>
      <c r="C360" t="s">
        <v>708</v>
      </c>
      <c r="D360" t="s">
        <v>410</v>
      </c>
      <c r="E360">
        <v>10</v>
      </c>
      <c r="F360">
        <v>2</v>
      </c>
      <c r="G360">
        <v>80.5</v>
      </c>
      <c r="M360">
        <v>6</v>
      </c>
      <c r="N360">
        <v>3</v>
      </c>
      <c r="O360">
        <v>1</v>
      </c>
    </row>
    <row r="361" spans="1:16" x14ac:dyDescent="0.2">
      <c r="A361" t="s">
        <v>358</v>
      </c>
      <c r="B361" t="s">
        <v>366</v>
      </c>
      <c r="C361" t="s">
        <v>708</v>
      </c>
      <c r="D361" t="s">
        <v>410</v>
      </c>
      <c r="E361">
        <v>9</v>
      </c>
      <c r="F361">
        <v>2</v>
      </c>
      <c r="G361">
        <v>72.67</v>
      </c>
      <c r="M361">
        <v>8</v>
      </c>
      <c r="N361">
        <v>1</v>
      </c>
    </row>
    <row r="362" spans="1:16" x14ac:dyDescent="0.2">
      <c r="A362" t="s">
        <v>358</v>
      </c>
      <c r="B362" t="s">
        <v>437</v>
      </c>
      <c r="C362" t="s">
        <v>708</v>
      </c>
      <c r="D362" t="s">
        <v>410</v>
      </c>
      <c r="E362">
        <v>1107</v>
      </c>
      <c r="F362">
        <v>188</v>
      </c>
      <c r="G362">
        <v>79.040000000000006</v>
      </c>
      <c r="L362">
        <v>102</v>
      </c>
      <c r="M362">
        <v>753</v>
      </c>
      <c r="N362">
        <v>195</v>
      </c>
      <c r="O362">
        <v>42</v>
      </c>
      <c r="P362">
        <v>15</v>
      </c>
    </row>
    <row r="363" spans="1:16" x14ac:dyDescent="0.2">
      <c r="A363" t="s">
        <v>358</v>
      </c>
      <c r="B363" t="s">
        <v>363</v>
      </c>
      <c r="C363" t="s">
        <v>711</v>
      </c>
      <c r="D363" t="s">
        <v>410</v>
      </c>
      <c r="E363">
        <v>1756</v>
      </c>
      <c r="F363">
        <v>229</v>
      </c>
      <c r="G363">
        <v>70.3</v>
      </c>
      <c r="L363">
        <v>82</v>
      </c>
      <c r="M363">
        <v>1488</v>
      </c>
      <c r="N363">
        <v>115</v>
      </c>
      <c r="O363">
        <v>57</v>
      </c>
      <c r="P363">
        <v>14</v>
      </c>
    </row>
    <row r="364" spans="1:16" x14ac:dyDescent="0.2">
      <c r="A364" t="s">
        <v>358</v>
      </c>
      <c r="B364" t="s">
        <v>364</v>
      </c>
      <c r="C364" t="s">
        <v>711</v>
      </c>
      <c r="D364" t="s">
        <v>410</v>
      </c>
      <c r="E364">
        <v>131</v>
      </c>
      <c r="F364">
        <v>10</v>
      </c>
      <c r="G364">
        <v>52.64</v>
      </c>
      <c r="L364">
        <v>45</v>
      </c>
      <c r="M364">
        <v>56</v>
      </c>
      <c r="N364">
        <v>9</v>
      </c>
      <c r="O364">
        <v>18</v>
      </c>
      <c r="P364">
        <v>3</v>
      </c>
    </row>
    <row r="365" spans="1:16" x14ac:dyDescent="0.2">
      <c r="A365" t="s">
        <v>358</v>
      </c>
      <c r="B365" t="s">
        <v>365</v>
      </c>
      <c r="C365" t="s">
        <v>711</v>
      </c>
      <c r="D365" t="s">
        <v>410</v>
      </c>
      <c r="E365">
        <v>48</v>
      </c>
      <c r="F365">
        <v>6</v>
      </c>
      <c r="G365">
        <v>76.31</v>
      </c>
      <c r="M365">
        <v>29</v>
      </c>
      <c r="N365">
        <v>16</v>
      </c>
      <c r="O365">
        <v>1</v>
      </c>
      <c r="P365">
        <v>2</v>
      </c>
    </row>
    <row r="366" spans="1:16" x14ac:dyDescent="0.2">
      <c r="A366" t="s">
        <v>358</v>
      </c>
      <c r="B366" t="s">
        <v>366</v>
      </c>
      <c r="C366" t="s">
        <v>711</v>
      </c>
      <c r="D366" t="s">
        <v>410</v>
      </c>
      <c r="E366">
        <v>35</v>
      </c>
      <c r="F366">
        <v>6</v>
      </c>
      <c r="G366">
        <v>71.709999999999994</v>
      </c>
      <c r="M366">
        <v>35</v>
      </c>
    </row>
    <row r="367" spans="1:16" x14ac:dyDescent="0.2">
      <c r="A367" t="s">
        <v>358</v>
      </c>
      <c r="B367" t="s">
        <v>437</v>
      </c>
      <c r="C367" t="s">
        <v>711</v>
      </c>
      <c r="D367" t="s">
        <v>410</v>
      </c>
      <c r="E367">
        <v>1970</v>
      </c>
      <c r="F367">
        <v>251</v>
      </c>
      <c r="G367">
        <v>69.3</v>
      </c>
      <c r="L367">
        <v>127</v>
      </c>
      <c r="M367">
        <v>1608</v>
      </c>
      <c r="N367">
        <v>140</v>
      </c>
      <c r="O367">
        <v>76</v>
      </c>
      <c r="P367">
        <v>19</v>
      </c>
    </row>
    <row r="368" spans="1:16" x14ac:dyDescent="0.2">
      <c r="A368" t="s">
        <v>358</v>
      </c>
      <c r="B368" t="s">
        <v>363</v>
      </c>
      <c r="C368" t="s">
        <v>712</v>
      </c>
      <c r="D368" t="s">
        <v>410</v>
      </c>
      <c r="E368">
        <v>1521</v>
      </c>
      <c r="F368">
        <v>397</v>
      </c>
      <c r="G368">
        <v>96.36</v>
      </c>
      <c r="L368">
        <v>56</v>
      </c>
      <c r="M368">
        <v>1207</v>
      </c>
      <c r="N368">
        <v>196</v>
      </c>
      <c r="O368">
        <v>45</v>
      </c>
      <c r="P368">
        <v>17</v>
      </c>
    </row>
    <row r="369" spans="1:16" x14ac:dyDescent="0.2">
      <c r="A369" t="s">
        <v>358</v>
      </c>
      <c r="B369" t="s">
        <v>364</v>
      </c>
      <c r="C369" t="s">
        <v>712</v>
      </c>
      <c r="D369" t="s">
        <v>410</v>
      </c>
      <c r="E369">
        <v>77</v>
      </c>
      <c r="F369">
        <v>11</v>
      </c>
      <c r="G369">
        <v>74</v>
      </c>
      <c r="L369">
        <v>20</v>
      </c>
      <c r="M369">
        <v>40</v>
      </c>
      <c r="N369">
        <v>2</v>
      </c>
      <c r="O369">
        <v>15</v>
      </c>
    </row>
    <row r="370" spans="1:16" x14ac:dyDescent="0.2">
      <c r="A370" t="s">
        <v>358</v>
      </c>
      <c r="B370" t="s">
        <v>365</v>
      </c>
      <c r="C370" t="s">
        <v>712</v>
      </c>
      <c r="D370" t="s">
        <v>410</v>
      </c>
      <c r="E370">
        <v>9</v>
      </c>
      <c r="G370">
        <v>69.33</v>
      </c>
      <c r="M370">
        <v>4</v>
      </c>
      <c r="N370">
        <v>3</v>
      </c>
      <c r="O370">
        <v>2</v>
      </c>
    </row>
    <row r="371" spans="1:16" x14ac:dyDescent="0.2">
      <c r="A371" t="s">
        <v>358</v>
      </c>
      <c r="B371" t="s">
        <v>366</v>
      </c>
      <c r="C371" t="s">
        <v>712</v>
      </c>
      <c r="D371" t="s">
        <v>410</v>
      </c>
      <c r="E371">
        <v>26</v>
      </c>
      <c r="F371">
        <v>13</v>
      </c>
      <c r="G371">
        <v>120.81</v>
      </c>
      <c r="M371">
        <v>25</v>
      </c>
      <c r="N371">
        <v>1</v>
      </c>
    </row>
    <row r="372" spans="1:16" x14ac:dyDescent="0.2">
      <c r="A372" t="s">
        <v>358</v>
      </c>
      <c r="B372" t="s">
        <v>437</v>
      </c>
      <c r="C372" t="s">
        <v>712</v>
      </c>
      <c r="D372" t="s">
        <v>410</v>
      </c>
      <c r="E372">
        <v>1633</v>
      </c>
      <c r="F372">
        <v>421</v>
      </c>
      <c r="G372">
        <v>95.55</v>
      </c>
      <c r="L372">
        <v>76</v>
      </c>
      <c r="M372">
        <v>1276</v>
      </c>
      <c r="N372">
        <v>202</v>
      </c>
      <c r="O372">
        <v>62</v>
      </c>
      <c r="P372">
        <v>17</v>
      </c>
    </row>
    <row r="373" spans="1:16" x14ac:dyDescent="0.2">
      <c r="A373" t="s">
        <v>358</v>
      </c>
      <c r="B373" t="s">
        <v>363</v>
      </c>
      <c r="C373" t="s">
        <v>714</v>
      </c>
      <c r="D373" t="s">
        <v>410</v>
      </c>
      <c r="E373">
        <v>2647</v>
      </c>
      <c r="F373">
        <v>713</v>
      </c>
      <c r="G373">
        <v>97.75</v>
      </c>
      <c r="L373">
        <v>116</v>
      </c>
      <c r="M373">
        <v>2085</v>
      </c>
      <c r="N373">
        <v>383</v>
      </c>
      <c r="O373">
        <v>41</v>
      </c>
      <c r="P373">
        <v>22</v>
      </c>
    </row>
    <row r="374" spans="1:16" x14ac:dyDescent="0.2">
      <c r="A374" t="s">
        <v>358</v>
      </c>
      <c r="B374" t="s">
        <v>364</v>
      </c>
      <c r="C374" t="s">
        <v>714</v>
      </c>
      <c r="D374" t="s">
        <v>410</v>
      </c>
      <c r="E374">
        <v>183</v>
      </c>
      <c r="F374">
        <v>20</v>
      </c>
      <c r="G374">
        <v>58.53</v>
      </c>
      <c r="L374">
        <v>53</v>
      </c>
      <c r="M374">
        <v>84</v>
      </c>
      <c r="N374">
        <v>17</v>
      </c>
      <c r="O374">
        <v>24</v>
      </c>
      <c r="P374">
        <v>5</v>
      </c>
    </row>
    <row r="375" spans="1:16" x14ac:dyDescent="0.2">
      <c r="A375" t="s">
        <v>358</v>
      </c>
      <c r="B375" t="s">
        <v>365</v>
      </c>
      <c r="C375" t="s">
        <v>714</v>
      </c>
      <c r="D375" t="s">
        <v>410</v>
      </c>
      <c r="E375">
        <v>54</v>
      </c>
      <c r="F375">
        <v>8</v>
      </c>
      <c r="G375">
        <v>71.540000000000006</v>
      </c>
      <c r="M375">
        <v>32</v>
      </c>
      <c r="N375">
        <v>17</v>
      </c>
      <c r="O375">
        <v>4</v>
      </c>
      <c r="P375">
        <v>1</v>
      </c>
    </row>
    <row r="376" spans="1:16" x14ac:dyDescent="0.2">
      <c r="A376" t="s">
        <v>358</v>
      </c>
      <c r="B376" t="s">
        <v>366</v>
      </c>
      <c r="C376" t="s">
        <v>714</v>
      </c>
      <c r="D376" t="s">
        <v>410</v>
      </c>
      <c r="E376">
        <v>52</v>
      </c>
      <c r="F376">
        <v>17</v>
      </c>
      <c r="G376">
        <v>101.5</v>
      </c>
      <c r="M376">
        <v>49</v>
      </c>
      <c r="N376">
        <v>2</v>
      </c>
      <c r="O376">
        <v>1</v>
      </c>
    </row>
    <row r="377" spans="1:16" x14ac:dyDescent="0.2">
      <c r="A377" t="s">
        <v>358</v>
      </c>
      <c r="B377" t="s">
        <v>437</v>
      </c>
      <c r="C377" t="s">
        <v>714</v>
      </c>
      <c r="D377" t="s">
        <v>410</v>
      </c>
      <c r="E377">
        <v>2936</v>
      </c>
      <c r="F377">
        <v>758</v>
      </c>
      <c r="G377">
        <v>94.89</v>
      </c>
      <c r="L377">
        <v>169</v>
      </c>
      <c r="M377">
        <v>2250</v>
      </c>
      <c r="N377">
        <v>419</v>
      </c>
      <c r="O377">
        <v>70</v>
      </c>
      <c r="P377">
        <v>28</v>
      </c>
    </row>
    <row r="378" spans="1:16" x14ac:dyDescent="0.2">
      <c r="A378" t="s">
        <v>358</v>
      </c>
      <c r="B378" t="s">
        <v>363</v>
      </c>
      <c r="C378" t="s">
        <v>715</v>
      </c>
      <c r="D378" t="s">
        <v>410</v>
      </c>
      <c r="E378">
        <v>4168</v>
      </c>
      <c r="F378">
        <v>1159</v>
      </c>
      <c r="G378">
        <v>101.52</v>
      </c>
      <c r="L378">
        <v>250</v>
      </c>
      <c r="M378">
        <v>3229</v>
      </c>
      <c r="N378">
        <v>581</v>
      </c>
      <c r="O378">
        <v>85</v>
      </c>
      <c r="P378">
        <v>23</v>
      </c>
    </row>
    <row r="379" spans="1:16" x14ac:dyDescent="0.2">
      <c r="A379" t="s">
        <v>358</v>
      </c>
      <c r="B379" t="s">
        <v>364</v>
      </c>
      <c r="C379" t="s">
        <v>715</v>
      </c>
      <c r="D379" t="s">
        <v>410</v>
      </c>
      <c r="E379">
        <v>266</v>
      </c>
      <c r="F379">
        <v>34</v>
      </c>
      <c r="G379">
        <v>63.7</v>
      </c>
      <c r="L379">
        <v>69</v>
      </c>
      <c r="M379">
        <v>149</v>
      </c>
      <c r="N379">
        <v>10</v>
      </c>
      <c r="O379">
        <v>26</v>
      </c>
      <c r="P379">
        <v>12</v>
      </c>
    </row>
    <row r="380" spans="1:16" x14ac:dyDescent="0.2">
      <c r="A380" t="s">
        <v>358</v>
      </c>
      <c r="B380" t="s">
        <v>365</v>
      </c>
      <c r="C380" t="s">
        <v>715</v>
      </c>
      <c r="D380" t="s">
        <v>410</v>
      </c>
      <c r="E380">
        <v>82</v>
      </c>
      <c r="F380">
        <v>15</v>
      </c>
      <c r="G380">
        <v>75.239999999999995</v>
      </c>
      <c r="L380">
        <v>2</v>
      </c>
      <c r="M380">
        <v>67</v>
      </c>
      <c r="N380">
        <v>10</v>
      </c>
      <c r="O380">
        <v>3</v>
      </c>
    </row>
    <row r="381" spans="1:16" x14ac:dyDescent="0.2">
      <c r="A381" t="s">
        <v>358</v>
      </c>
      <c r="B381" t="s">
        <v>366</v>
      </c>
      <c r="C381" t="s">
        <v>715</v>
      </c>
      <c r="D381" t="s">
        <v>410</v>
      </c>
      <c r="E381">
        <v>77</v>
      </c>
      <c r="F381">
        <v>12</v>
      </c>
      <c r="G381">
        <v>79.94</v>
      </c>
      <c r="M381">
        <v>70</v>
      </c>
      <c r="N381">
        <v>4</v>
      </c>
      <c r="O381">
        <v>3</v>
      </c>
    </row>
    <row r="382" spans="1:16" x14ac:dyDescent="0.2">
      <c r="A382" t="s">
        <v>358</v>
      </c>
      <c r="B382" t="s">
        <v>437</v>
      </c>
      <c r="C382" t="s">
        <v>715</v>
      </c>
      <c r="D382" t="s">
        <v>410</v>
      </c>
      <c r="E382">
        <v>4593</v>
      </c>
      <c r="F382">
        <v>1220</v>
      </c>
      <c r="G382">
        <v>98.5</v>
      </c>
      <c r="L382">
        <v>321</v>
      </c>
      <c r="M382">
        <v>3515</v>
      </c>
      <c r="N382">
        <v>605</v>
      </c>
      <c r="O382">
        <v>117</v>
      </c>
      <c r="P382">
        <v>35</v>
      </c>
    </row>
    <row r="383" spans="1:16" x14ac:dyDescent="0.2">
      <c r="A383" t="s">
        <v>358</v>
      </c>
      <c r="B383" t="s">
        <v>363</v>
      </c>
      <c r="C383" t="s">
        <v>718</v>
      </c>
      <c r="D383" t="s">
        <v>410</v>
      </c>
      <c r="E383">
        <v>7844</v>
      </c>
      <c r="F383">
        <v>2035</v>
      </c>
      <c r="G383">
        <v>92.27</v>
      </c>
      <c r="L383">
        <v>411</v>
      </c>
      <c r="M383">
        <v>5824</v>
      </c>
      <c r="N383">
        <v>1321</v>
      </c>
      <c r="O383">
        <v>187</v>
      </c>
      <c r="P383">
        <v>101</v>
      </c>
    </row>
    <row r="384" spans="1:16" x14ac:dyDescent="0.2">
      <c r="A384" t="s">
        <v>358</v>
      </c>
      <c r="B384" t="s">
        <v>364</v>
      </c>
      <c r="C384" t="s">
        <v>718</v>
      </c>
      <c r="D384" t="s">
        <v>410</v>
      </c>
      <c r="E384">
        <v>465</v>
      </c>
      <c r="F384">
        <v>56</v>
      </c>
      <c r="G384">
        <v>64.05</v>
      </c>
      <c r="L384">
        <v>140</v>
      </c>
      <c r="M384">
        <v>226</v>
      </c>
      <c r="N384">
        <v>18</v>
      </c>
      <c r="O384">
        <v>61</v>
      </c>
      <c r="P384">
        <v>20</v>
      </c>
    </row>
    <row r="385" spans="1:16" x14ac:dyDescent="0.2">
      <c r="A385" t="s">
        <v>358</v>
      </c>
      <c r="B385" t="s">
        <v>365</v>
      </c>
      <c r="C385" t="s">
        <v>718</v>
      </c>
      <c r="D385" t="s">
        <v>410</v>
      </c>
      <c r="E385">
        <v>163</v>
      </c>
      <c r="F385">
        <v>26</v>
      </c>
      <c r="G385">
        <v>77.650000000000006</v>
      </c>
      <c r="L385">
        <v>1</v>
      </c>
      <c r="M385">
        <v>91</v>
      </c>
      <c r="N385">
        <v>61</v>
      </c>
      <c r="O385">
        <v>7</v>
      </c>
      <c r="P385">
        <v>3</v>
      </c>
    </row>
    <row r="386" spans="1:16" x14ac:dyDescent="0.2">
      <c r="A386" t="s">
        <v>358</v>
      </c>
      <c r="B386" t="s">
        <v>366</v>
      </c>
      <c r="C386" t="s">
        <v>718</v>
      </c>
      <c r="D386" t="s">
        <v>410</v>
      </c>
      <c r="E386">
        <v>79</v>
      </c>
      <c r="F386">
        <v>19</v>
      </c>
      <c r="G386">
        <v>81.48</v>
      </c>
      <c r="M386">
        <v>67</v>
      </c>
      <c r="N386">
        <v>9</v>
      </c>
      <c r="O386">
        <v>3</v>
      </c>
    </row>
    <row r="387" spans="1:16" x14ac:dyDescent="0.2">
      <c r="A387" t="s">
        <v>358</v>
      </c>
      <c r="B387" t="s">
        <v>437</v>
      </c>
      <c r="C387" t="s">
        <v>718</v>
      </c>
      <c r="D387" t="s">
        <v>410</v>
      </c>
      <c r="E387">
        <v>8551</v>
      </c>
      <c r="F387">
        <v>2136</v>
      </c>
      <c r="G387">
        <v>90.36</v>
      </c>
      <c r="L387">
        <v>552</v>
      </c>
      <c r="M387">
        <v>6208</v>
      </c>
      <c r="N387">
        <v>1409</v>
      </c>
      <c r="O387">
        <v>258</v>
      </c>
      <c r="P387">
        <v>124</v>
      </c>
    </row>
    <row r="388" spans="1:16" x14ac:dyDescent="0.2">
      <c r="A388" t="s">
        <v>358</v>
      </c>
      <c r="B388" t="s">
        <v>363</v>
      </c>
      <c r="C388" t="s">
        <v>723</v>
      </c>
      <c r="D388" t="s">
        <v>410</v>
      </c>
      <c r="E388">
        <v>3048</v>
      </c>
      <c r="F388">
        <v>871</v>
      </c>
      <c r="G388">
        <v>108.57</v>
      </c>
      <c r="L388">
        <v>128</v>
      </c>
      <c r="M388">
        <v>2110</v>
      </c>
      <c r="N388">
        <v>752</v>
      </c>
      <c r="O388">
        <v>53</v>
      </c>
      <c r="P388">
        <v>5</v>
      </c>
    </row>
    <row r="389" spans="1:16" x14ac:dyDescent="0.2">
      <c r="A389" t="s">
        <v>358</v>
      </c>
      <c r="B389" t="s">
        <v>364</v>
      </c>
      <c r="C389" t="s">
        <v>723</v>
      </c>
      <c r="D389" t="s">
        <v>410</v>
      </c>
      <c r="E389">
        <v>362</v>
      </c>
      <c r="F389">
        <v>34</v>
      </c>
      <c r="G389">
        <v>59.61</v>
      </c>
      <c r="L389">
        <v>112</v>
      </c>
      <c r="M389">
        <v>142</v>
      </c>
      <c r="N389">
        <v>39</v>
      </c>
      <c r="O389">
        <v>62</v>
      </c>
      <c r="P389">
        <v>7</v>
      </c>
    </row>
    <row r="390" spans="1:16" x14ac:dyDescent="0.2">
      <c r="A390" t="s">
        <v>358</v>
      </c>
      <c r="B390" t="s">
        <v>365</v>
      </c>
      <c r="C390" t="s">
        <v>723</v>
      </c>
      <c r="D390" t="s">
        <v>410</v>
      </c>
      <c r="E390">
        <v>13</v>
      </c>
      <c r="F390">
        <v>1</v>
      </c>
      <c r="G390">
        <v>61.38</v>
      </c>
      <c r="M390">
        <v>9</v>
      </c>
      <c r="N390">
        <v>3</v>
      </c>
      <c r="O390">
        <v>1</v>
      </c>
    </row>
    <row r="391" spans="1:16" x14ac:dyDescent="0.2">
      <c r="A391" t="s">
        <v>358</v>
      </c>
      <c r="B391" t="s">
        <v>366</v>
      </c>
      <c r="C391" t="s">
        <v>723</v>
      </c>
      <c r="D391" t="s">
        <v>410</v>
      </c>
      <c r="E391">
        <v>9</v>
      </c>
      <c r="F391">
        <v>3</v>
      </c>
      <c r="G391">
        <v>131.22</v>
      </c>
      <c r="M391">
        <v>6</v>
      </c>
      <c r="N391">
        <v>2</v>
      </c>
      <c r="O391">
        <v>1</v>
      </c>
    </row>
    <row r="392" spans="1:16" x14ac:dyDescent="0.2">
      <c r="A392" t="s">
        <v>358</v>
      </c>
      <c r="B392" t="s">
        <v>437</v>
      </c>
      <c r="C392" t="s">
        <v>723</v>
      </c>
      <c r="D392" t="s">
        <v>410</v>
      </c>
      <c r="E392">
        <v>3432</v>
      </c>
      <c r="F392">
        <v>909</v>
      </c>
      <c r="G392">
        <v>103.29</v>
      </c>
      <c r="L392">
        <v>240</v>
      </c>
      <c r="M392">
        <v>2267</v>
      </c>
      <c r="N392">
        <v>796</v>
      </c>
      <c r="O392">
        <v>117</v>
      </c>
      <c r="P392">
        <v>12</v>
      </c>
    </row>
    <row r="393" spans="1:16" x14ac:dyDescent="0.2">
      <c r="A393" t="s">
        <v>358</v>
      </c>
      <c r="B393" t="s">
        <v>363</v>
      </c>
      <c r="C393" t="s">
        <v>731</v>
      </c>
      <c r="D393" t="s">
        <v>410</v>
      </c>
      <c r="E393">
        <v>527</v>
      </c>
      <c r="F393">
        <v>148</v>
      </c>
      <c r="G393">
        <v>101.93</v>
      </c>
      <c r="L393">
        <v>13</v>
      </c>
      <c r="M393">
        <v>426</v>
      </c>
      <c r="N393">
        <v>74</v>
      </c>
      <c r="O393">
        <v>7</v>
      </c>
      <c r="P393">
        <v>7</v>
      </c>
    </row>
    <row r="394" spans="1:16" x14ac:dyDescent="0.2">
      <c r="A394" t="s">
        <v>358</v>
      </c>
      <c r="B394" t="s">
        <v>364</v>
      </c>
      <c r="C394" t="s">
        <v>731</v>
      </c>
      <c r="D394" t="s">
        <v>410</v>
      </c>
      <c r="E394">
        <v>22</v>
      </c>
      <c r="F394">
        <v>2</v>
      </c>
      <c r="G394">
        <v>61.14</v>
      </c>
      <c r="L394">
        <v>10</v>
      </c>
      <c r="M394">
        <v>5</v>
      </c>
      <c r="N394">
        <v>2</v>
      </c>
      <c r="O394">
        <v>5</v>
      </c>
    </row>
    <row r="395" spans="1:16" x14ac:dyDescent="0.2">
      <c r="A395" t="s">
        <v>358</v>
      </c>
      <c r="B395" t="s">
        <v>365</v>
      </c>
      <c r="C395" t="s">
        <v>731</v>
      </c>
      <c r="D395" t="s">
        <v>410</v>
      </c>
      <c r="E395">
        <v>8</v>
      </c>
      <c r="F395">
        <v>4</v>
      </c>
      <c r="G395">
        <v>127.75</v>
      </c>
      <c r="L395">
        <v>1</v>
      </c>
      <c r="M395">
        <v>7</v>
      </c>
    </row>
    <row r="396" spans="1:16" x14ac:dyDescent="0.2">
      <c r="A396" t="s">
        <v>358</v>
      </c>
      <c r="B396" t="s">
        <v>366</v>
      </c>
      <c r="C396" t="s">
        <v>731</v>
      </c>
      <c r="D396" t="s">
        <v>410</v>
      </c>
      <c r="E396">
        <v>6</v>
      </c>
      <c r="F396">
        <v>2</v>
      </c>
      <c r="G396">
        <v>94.83</v>
      </c>
      <c r="M396">
        <v>4</v>
      </c>
      <c r="N396">
        <v>1</v>
      </c>
      <c r="O396">
        <v>1</v>
      </c>
    </row>
    <row r="397" spans="1:16" x14ac:dyDescent="0.2">
      <c r="A397" t="s">
        <v>358</v>
      </c>
      <c r="B397" t="s">
        <v>437</v>
      </c>
      <c r="C397" t="s">
        <v>731</v>
      </c>
      <c r="D397" t="s">
        <v>410</v>
      </c>
      <c r="E397">
        <v>563</v>
      </c>
      <c r="F397">
        <v>156</v>
      </c>
      <c r="G397">
        <v>100.63</v>
      </c>
      <c r="L397">
        <v>24</v>
      </c>
      <c r="M397">
        <v>442</v>
      </c>
      <c r="N397">
        <v>77</v>
      </c>
      <c r="O397">
        <v>13</v>
      </c>
      <c r="P397">
        <v>7</v>
      </c>
    </row>
    <row r="398" spans="1:16" x14ac:dyDescent="0.2">
      <c r="A398" t="s">
        <v>358</v>
      </c>
      <c r="B398" t="s">
        <v>437</v>
      </c>
      <c r="C398" t="s">
        <v>376</v>
      </c>
      <c r="D398" t="s">
        <v>410</v>
      </c>
      <c r="E398">
        <v>3668</v>
      </c>
      <c r="F398">
        <v>1291</v>
      </c>
      <c r="G398">
        <v>111.57</v>
      </c>
      <c r="H398">
        <v>920</v>
      </c>
      <c r="I398">
        <v>4492</v>
      </c>
      <c r="J398">
        <v>126.55</v>
      </c>
      <c r="K398">
        <v>130.28</v>
      </c>
      <c r="L398">
        <v>271</v>
      </c>
      <c r="M398">
        <v>3034</v>
      </c>
      <c r="N398">
        <v>246</v>
      </c>
      <c r="O398">
        <v>83</v>
      </c>
      <c r="P398">
        <v>34</v>
      </c>
    </row>
    <row r="399" spans="1:16" x14ac:dyDescent="0.2">
      <c r="A399" t="s">
        <v>358</v>
      </c>
      <c r="B399" t="s">
        <v>437</v>
      </c>
      <c r="C399" t="s">
        <v>406</v>
      </c>
      <c r="D399" t="s">
        <v>410</v>
      </c>
      <c r="E399">
        <v>77716</v>
      </c>
      <c r="F399">
        <v>19954</v>
      </c>
      <c r="G399">
        <v>96.2</v>
      </c>
      <c r="H399">
        <v>18395</v>
      </c>
      <c r="I399">
        <v>96892</v>
      </c>
      <c r="J399">
        <v>119.78</v>
      </c>
      <c r="K399">
        <v>117.18</v>
      </c>
      <c r="L399">
        <v>4722</v>
      </c>
      <c r="M399">
        <v>57870</v>
      </c>
      <c r="N399">
        <v>12229</v>
      </c>
      <c r="O399">
        <v>2081</v>
      </c>
      <c r="P399">
        <v>813</v>
      </c>
    </row>
    <row r="400" spans="1:16" x14ac:dyDescent="0.2">
      <c r="A400" t="s">
        <v>358</v>
      </c>
      <c r="B400" t="s">
        <v>437</v>
      </c>
      <c r="C400" t="s">
        <v>404</v>
      </c>
      <c r="D400" t="s">
        <v>410</v>
      </c>
      <c r="E400">
        <v>86076</v>
      </c>
      <c r="F400">
        <v>22938</v>
      </c>
      <c r="G400">
        <v>99.57</v>
      </c>
      <c r="H400">
        <v>20724</v>
      </c>
      <c r="I400">
        <v>105798</v>
      </c>
      <c r="J400">
        <v>125.23</v>
      </c>
      <c r="K400">
        <v>122.79</v>
      </c>
      <c r="L400">
        <v>5621</v>
      </c>
      <c r="M400">
        <v>64002</v>
      </c>
      <c r="N400">
        <v>12776</v>
      </c>
      <c r="O400">
        <v>2809</v>
      </c>
      <c r="P400">
        <v>863</v>
      </c>
    </row>
    <row r="401" spans="1:16" x14ac:dyDescent="0.2">
      <c r="A401" t="s">
        <v>358</v>
      </c>
      <c r="B401" t="s">
        <v>437</v>
      </c>
      <c r="C401" t="s">
        <v>405</v>
      </c>
      <c r="D401" t="s">
        <v>410</v>
      </c>
      <c r="E401">
        <v>87259</v>
      </c>
      <c r="F401">
        <v>21143</v>
      </c>
      <c r="G401">
        <v>95.67</v>
      </c>
      <c r="H401">
        <v>21400</v>
      </c>
      <c r="I401">
        <v>112426</v>
      </c>
      <c r="J401">
        <v>122.53</v>
      </c>
      <c r="K401">
        <v>121.59</v>
      </c>
      <c r="L401">
        <v>5770</v>
      </c>
      <c r="M401">
        <v>63054</v>
      </c>
      <c r="N401">
        <v>14536</v>
      </c>
      <c r="O401">
        <v>2955</v>
      </c>
      <c r="P401">
        <v>942</v>
      </c>
    </row>
    <row r="402" spans="1:16" x14ac:dyDescent="0.2">
      <c r="A402" t="s">
        <v>358</v>
      </c>
      <c r="B402" t="s">
        <v>437</v>
      </c>
      <c r="C402" t="s">
        <v>407</v>
      </c>
      <c r="D402" t="s">
        <v>410</v>
      </c>
      <c r="E402">
        <v>62433</v>
      </c>
      <c r="F402">
        <v>14512</v>
      </c>
      <c r="G402">
        <v>93.68</v>
      </c>
      <c r="H402">
        <v>15779</v>
      </c>
      <c r="I402">
        <v>82982</v>
      </c>
      <c r="J402">
        <v>116.19</v>
      </c>
      <c r="K402">
        <v>115.41</v>
      </c>
      <c r="L402">
        <v>3782</v>
      </c>
      <c r="M402">
        <v>47247</v>
      </c>
      <c r="N402">
        <v>9102</v>
      </c>
      <c r="O402">
        <v>1638</v>
      </c>
      <c r="P402">
        <v>664</v>
      </c>
    </row>
    <row r="403" spans="1:16" x14ac:dyDescent="0.2">
      <c r="A403" t="s">
        <v>358</v>
      </c>
      <c r="B403" t="s">
        <v>437</v>
      </c>
      <c r="C403" t="s">
        <v>408</v>
      </c>
      <c r="D403" t="s">
        <v>410</v>
      </c>
      <c r="E403">
        <v>72135</v>
      </c>
      <c r="F403">
        <v>18982</v>
      </c>
      <c r="G403">
        <v>97.6</v>
      </c>
      <c r="H403">
        <v>16850</v>
      </c>
      <c r="I403">
        <v>87948</v>
      </c>
      <c r="J403">
        <v>124.75</v>
      </c>
      <c r="K403">
        <v>121.08</v>
      </c>
      <c r="L403">
        <v>4339</v>
      </c>
      <c r="M403">
        <v>55281</v>
      </c>
      <c r="N403">
        <v>10044</v>
      </c>
      <c r="O403">
        <v>1863</v>
      </c>
      <c r="P403">
        <v>607</v>
      </c>
    </row>
    <row r="404" spans="1:16" x14ac:dyDescent="0.2">
      <c r="A404" t="s">
        <v>358</v>
      </c>
      <c r="B404" t="s">
        <v>363</v>
      </c>
      <c r="C404" t="s">
        <v>376</v>
      </c>
      <c r="D404" t="s">
        <v>410</v>
      </c>
      <c r="E404">
        <v>3251</v>
      </c>
      <c r="F404">
        <v>1191</v>
      </c>
      <c r="G404">
        <v>113.83</v>
      </c>
      <c r="H404">
        <v>812</v>
      </c>
      <c r="I404">
        <v>3998</v>
      </c>
      <c r="J404">
        <v>130.91</v>
      </c>
      <c r="K404">
        <v>133.30000000000001</v>
      </c>
      <c r="L404">
        <v>204</v>
      </c>
      <c r="M404">
        <v>2780</v>
      </c>
      <c r="N404">
        <v>197</v>
      </c>
      <c r="O404">
        <v>52</v>
      </c>
      <c r="P404">
        <v>18</v>
      </c>
    </row>
    <row r="405" spans="1:16" x14ac:dyDescent="0.2">
      <c r="A405" t="s">
        <v>358</v>
      </c>
      <c r="B405" t="s">
        <v>363</v>
      </c>
      <c r="C405" t="s">
        <v>406</v>
      </c>
      <c r="D405" t="s">
        <v>410</v>
      </c>
      <c r="E405">
        <v>71206</v>
      </c>
      <c r="F405">
        <v>18924</v>
      </c>
      <c r="G405">
        <v>98.43</v>
      </c>
      <c r="H405">
        <v>15864</v>
      </c>
      <c r="I405">
        <v>81741</v>
      </c>
      <c r="J405">
        <v>126.23</v>
      </c>
      <c r="K405">
        <v>124.19</v>
      </c>
      <c r="L405">
        <v>3692</v>
      </c>
      <c r="M405">
        <v>53863</v>
      </c>
      <c r="N405">
        <v>11468</v>
      </c>
      <c r="O405">
        <v>1567</v>
      </c>
      <c r="P405">
        <v>615</v>
      </c>
    </row>
    <row r="406" spans="1:16" x14ac:dyDescent="0.2">
      <c r="A406" t="s">
        <v>358</v>
      </c>
      <c r="B406" t="s">
        <v>363</v>
      </c>
      <c r="C406" t="s">
        <v>404</v>
      </c>
      <c r="D406" t="s">
        <v>410</v>
      </c>
      <c r="E406">
        <v>78289</v>
      </c>
      <c r="F406">
        <v>21655</v>
      </c>
      <c r="G406">
        <v>102.13</v>
      </c>
      <c r="H406">
        <v>17345</v>
      </c>
      <c r="I406">
        <v>86836</v>
      </c>
      <c r="J406">
        <v>133.86000000000001</v>
      </c>
      <c r="K406">
        <v>130.21</v>
      </c>
      <c r="L406">
        <v>4196</v>
      </c>
      <c r="M406">
        <v>59634</v>
      </c>
      <c r="N406">
        <v>11962</v>
      </c>
      <c r="O406">
        <v>1785</v>
      </c>
      <c r="P406">
        <v>710</v>
      </c>
    </row>
    <row r="407" spans="1:16" x14ac:dyDescent="0.2">
      <c r="A407" t="s">
        <v>358</v>
      </c>
      <c r="B407" t="s">
        <v>363</v>
      </c>
      <c r="C407" t="s">
        <v>405</v>
      </c>
      <c r="D407" t="s">
        <v>410</v>
      </c>
      <c r="E407">
        <v>79509</v>
      </c>
      <c r="F407">
        <v>19975</v>
      </c>
      <c r="G407">
        <v>98.04</v>
      </c>
      <c r="H407">
        <v>17966</v>
      </c>
      <c r="I407">
        <v>93197</v>
      </c>
      <c r="J407">
        <v>130.5</v>
      </c>
      <c r="K407">
        <v>129.07</v>
      </c>
      <c r="L407">
        <v>4414</v>
      </c>
      <c r="M407">
        <v>58607</v>
      </c>
      <c r="N407">
        <v>13755</v>
      </c>
      <c r="O407">
        <v>2007</v>
      </c>
      <c r="P407">
        <v>725</v>
      </c>
    </row>
    <row r="408" spans="1:16" x14ac:dyDescent="0.2">
      <c r="A408" t="s">
        <v>358</v>
      </c>
      <c r="B408" t="s">
        <v>363</v>
      </c>
      <c r="C408" t="s">
        <v>407</v>
      </c>
      <c r="D408" t="s">
        <v>410</v>
      </c>
      <c r="E408">
        <v>57039</v>
      </c>
      <c r="F408">
        <v>13590</v>
      </c>
      <c r="G408">
        <v>95.3</v>
      </c>
      <c r="H408">
        <v>13451</v>
      </c>
      <c r="I408">
        <v>69211</v>
      </c>
      <c r="J408">
        <v>123.92</v>
      </c>
      <c r="K408">
        <v>124.12</v>
      </c>
      <c r="L408">
        <v>2946</v>
      </c>
      <c r="M408">
        <v>43703</v>
      </c>
      <c r="N408">
        <v>8663</v>
      </c>
      <c r="O408">
        <v>1242</v>
      </c>
      <c r="P408">
        <v>485</v>
      </c>
    </row>
    <row r="409" spans="1:16" x14ac:dyDescent="0.2">
      <c r="A409" t="s">
        <v>358</v>
      </c>
      <c r="B409" t="s">
        <v>363</v>
      </c>
      <c r="C409" t="s">
        <v>408</v>
      </c>
      <c r="D409" t="s">
        <v>410</v>
      </c>
      <c r="E409">
        <v>65099</v>
      </c>
      <c r="F409">
        <v>17869</v>
      </c>
      <c r="G409">
        <v>100.27</v>
      </c>
      <c r="H409">
        <v>14235</v>
      </c>
      <c r="I409">
        <v>73060</v>
      </c>
      <c r="J409">
        <v>132.30000000000001</v>
      </c>
      <c r="K409">
        <v>128.97</v>
      </c>
      <c r="L409">
        <v>3173</v>
      </c>
      <c r="M409">
        <v>50977</v>
      </c>
      <c r="N409">
        <v>9263</v>
      </c>
      <c r="O409">
        <v>1227</v>
      </c>
      <c r="P409">
        <v>458</v>
      </c>
    </row>
    <row r="410" spans="1:16" x14ac:dyDescent="0.2">
      <c r="A410" t="s">
        <v>358</v>
      </c>
      <c r="B410" t="s">
        <v>364</v>
      </c>
      <c r="C410" t="s">
        <v>376</v>
      </c>
      <c r="D410" t="s">
        <v>410</v>
      </c>
      <c r="E410">
        <v>309</v>
      </c>
      <c r="F410">
        <v>85</v>
      </c>
      <c r="G410">
        <v>100.07</v>
      </c>
      <c r="H410">
        <v>74</v>
      </c>
      <c r="I410">
        <v>371</v>
      </c>
      <c r="J410">
        <v>89.08</v>
      </c>
      <c r="K410">
        <v>104.93</v>
      </c>
      <c r="L410">
        <v>65</v>
      </c>
      <c r="M410">
        <v>191</v>
      </c>
      <c r="N410">
        <v>18</v>
      </c>
      <c r="O410">
        <v>22</v>
      </c>
      <c r="P410">
        <v>13</v>
      </c>
    </row>
    <row r="411" spans="1:16" x14ac:dyDescent="0.2">
      <c r="A411" t="s">
        <v>358</v>
      </c>
      <c r="B411" t="s">
        <v>364</v>
      </c>
      <c r="C411" t="s">
        <v>406</v>
      </c>
      <c r="D411" t="s">
        <v>410</v>
      </c>
      <c r="E411">
        <v>3712</v>
      </c>
      <c r="F411">
        <v>491</v>
      </c>
      <c r="G411">
        <v>65.34</v>
      </c>
      <c r="H411">
        <v>1698</v>
      </c>
      <c r="I411">
        <v>10155</v>
      </c>
      <c r="J411">
        <v>70.430000000000007</v>
      </c>
      <c r="K411">
        <v>70.52</v>
      </c>
      <c r="L411">
        <v>1010</v>
      </c>
      <c r="M411">
        <v>1980</v>
      </c>
      <c r="N411">
        <v>142</v>
      </c>
      <c r="O411">
        <v>427</v>
      </c>
      <c r="P411">
        <v>153</v>
      </c>
    </row>
    <row r="412" spans="1:16" x14ac:dyDescent="0.2">
      <c r="A412" t="s">
        <v>358</v>
      </c>
      <c r="B412" t="s">
        <v>364</v>
      </c>
      <c r="C412" t="s">
        <v>404</v>
      </c>
      <c r="D412" t="s">
        <v>410</v>
      </c>
      <c r="E412">
        <v>4604</v>
      </c>
      <c r="F412">
        <v>583</v>
      </c>
      <c r="G412">
        <v>66.72</v>
      </c>
      <c r="H412">
        <v>2201</v>
      </c>
      <c r="I412">
        <v>13076</v>
      </c>
      <c r="J412">
        <v>68.72</v>
      </c>
      <c r="K412">
        <v>77.8</v>
      </c>
      <c r="L412">
        <v>1409</v>
      </c>
      <c r="M412">
        <v>2027</v>
      </c>
      <c r="N412">
        <v>379</v>
      </c>
      <c r="O412">
        <v>727</v>
      </c>
      <c r="P412">
        <v>62</v>
      </c>
    </row>
    <row r="413" spans="1:16" x14ac:dyDescent="0.2">
      <c r="A413" t="s">
        <v>358</v>
      </c>
      <c r="B413" t="s">
        <v>364</v>
      </c>
      <c r="C413" t="s">
        <v>405</v>
      </c>
      <c r="D413" t="s">
        <v>410</v>
      </c>
      <c r="E413">
        <v>4889</v>
      </c>
      <c r="F413">
        <v>637</v>
      </c>
      <c r="G413">
        <v>66.66</v>
      </c>
      <c r="H413">
        <v>2332</v>
      </c>
      <c r="I413">
        <v>13970</v>
      </c>
      <c r="J413">
        <v>68.34</v>
      </c>
      <c r="K413">
        <v>74.48</v>
      </c>
      <c r="L413">
        <v>1335</v>
      </c>
      <c r="M413">
        <v>2385</v>
      </c>
      <c r="N413">
        <v>363</v>
      </c>
      <c r="O413">
        <v>678</v>
      </c>
      <c r="P413">
        <v>128</v>
      </c>
    </row>
    <row r="414" spans="1:16" x14ac:dyDescent="0.2">
      <c r="A414" t="s">
        <v>358</v>
      </c>
      <c r="B414" t="s">
        <v>364</v>
      </c>
      <c r="C414" t="s">
        <v>407</v>
      </c>
      <c r="D414" t="s">
        <v>410</v>
      </c>
      <c r="E414">
        <v>3764</v>
      </c>
      <c r="F414">
        <v>567</v>
      </c>
      <c r="G414">
        <v>72.569999999999993</v>
      </c>
      <c r="H414">
        <v>1826</v>
      </c>
      <c r="I414">
        <v>11019</v>
      </c>
      <c r="J414">
        <v>63.7</v>
      </c>
      <c r="K414">
        <v>64.3</v>
      </c>
      <c r="L414">
        <v>820</v>
      </c>
      <c r="M414">
        <v>2277</v>
      </c>
      <c r="N414">
        <v>154</v>
      </c>
      <c r="O414">
        <v>353</v>
      </c>
      <c r="P414">
        <v>160</v>
      </c>
    </row>
    <row r="415" spans="1:16" x14ac:dyDescent="0.2">
      <c r="A415" t="s">
        <v>358</v>
      </c>
      <c r="B415" t="s">
        <v>364</v>
      </c>
      <c r="C415" t="s">
        <v>408</v>
      </c>
      <c r="D415" t="s">
        <v>410</v>
      </c>
      <c r="E415">
        <v>4058</v>
      </c>
      <c r="F415">
        <v>453</v>
      </c>
      <c r="G415">
        <v>63.07</v>
      </c>
      <c r="H415">
        <v>1727</v>
      </c>
      <c r="I415">
        <v>10058</v>
      </c>
      <c r="J415">
        <v>73.58</v>
      </c>
      <c r="K415">
        <v>72.400000000000006</v>
      </c>
      <c r="L415">
        <v>1150</v>
      </c>
      <c r="M415">
        <v>2070</v>
      </c>
      <c r="N415">
        <v>185</v>
      </c>
      <c r="O415">
        <v>548</v>
      </c>
      <c r="P415">
        <v>105</v>
      </c>
    </row>
    <row r="416" spans="1:16" x14ac:dyDescent="0.2">
      <c r="A416" t="s">
        <v>358</v>
      </c>
      <c r="B416" t="s">
        <v>365</v>
      </c>
      <c r="C416" t="s">
        <v>376</v>
      </c>
      <c r="D416" t="s">
        <v>410</v>
      </c>
      <c r="E416">
        <v>91</v>
      </c>
      <c r="F416">
        <v>10</v>
      </c>
      <c r="G416">
        <v>72.040000000000006</v>
      </c>
      <c r="H416">
        <v>30</v>
      </c>
      <c r="I416">
        <v>102</v>
      </c>
      <c r="J416">
        <v>102.77</v>
      </c>
      <c r="K416">
        <v>107.13</v>
      </c>
      <c r="L416">
        <v>1</v>
      </c>
      <c r="M416">
        <v>50</v>
      </c>
      <c r="N416">
        <v>29</v>
      </c>
      <c r="O416">
        <v>8</v>
      </c>
      <c r="P416">
        <v>3</v>
      </c>
    </row>
    <row r="417" spans="1:16" x14ac:dyDescent="0.2">
      <c r="A417" t="s">
        <v>358</v>
      </c>
      <c r="B417" t="s">
        <v>365</v>
      </c>
      <c r="C417" t="s">
        <v>406</v>
      </c>
      <c r="D417" t="s">
        <v>410</v>
      </c>
      <c r="E417">
        <v>1561</v>
      </c>
      <c r="F417">
        <v>234</v>
      </c>
      <c r="G417">
        <v>73.180000000000007</v>
      </c>
      <c r="H417">
        <v>498</v>
      </c>
      <c r="I417">
        <v>2979</v>
      </c>
      <c r="J417">
        <v>101.69</v>
      </c>
      <c r="K417">
        <v>96.01</v>
      </c>
      <c r="L417">
        <v>15</v>
      </c>
      <c r="M417">
        <v>928</v>
      </c>
      <c r="N417">
        <v>536</v>
      </c>
      <c r="O417">
        <v>57</v>
      </c>
      <c r="P417">
        <v>25</v>
      </c>
    </row>
    <row r="418" spans="1:16" x14ac:dyDescent="0.2">
      <c r="A418" t="s">
        <v>358</v>
      </c>
      <c r="B418" t="s">
        <v>365</v>
      </c>
      <c r="C418" t="s">
        <v>404</v>
      </c>
      <c r="D418" t="s">
        <v>410</v>
      </c>
      <c r="E418">
        <v>1726</v>
      </c>
      <c r="F418">
        <v>286</v>
      </c>
      <c r="G418">
        <v>75.680000000000007</v>
      </c>
      <c r="H418">
        <v>644</v>
      </c>
      <c r="I418">
        <v>3463</v>
      </c>
      <c r="J418">
        <v>95.84</v>
      </c>
      <c r="K418">
        <v>104.12</v>
      </c>
      <c r="L418">
        <v>14</v>
      </c>
      <c r="M418">
        <v>1160</v>
      </c>
      <c r="N418">
        <v>341</v>
      </c>
      <c r="O418">
        <v>159</v>
      </c>
      <c r="P418">
        <v>52</v>
      </c>
    </row>
    <row r="419" spans="1:16" x14ac:dyDescent="0.2">
      <c r="A419" t="s">
        <v>358</v>
      </c>
      <c r="B419" t="s">
        <v>365</v>
      </c>
      <c r="C419" t="s">
        <v>405</v>
      </c>
      <c r="D419" t="s">
        <v>410</v>
      </c>
      <c r="E419">
        <v>1531</v>
      </c>
      <c r="F419">
        <v>217</v>
      </c>
      <c r="G419">
        <v>71.569999999999993</v>
      </c>
      <c r="H419">
        <v>612</v>
      </c>
      <c r="I419">
        <v>3173</v>
      </c>
      <c r="J419">
        <v>100.32</v>
      </c>
      <c r="K419">
        <v>104.53</v>
      </c>
      <c r="L419">
        <v>13</v>
      </c>
      <c r="M419">
        <v>1007</v>
      </c>
      <c r="N419">
        <v>315</v>
      </c>
      <c r="O419">
        <v>149</v>
      </c>
      <c r="P419">
        <v>46</v>
      </c>
    </row>
    <row r="420" spans="1:16" x14ac:dyDescent="0.2">
      <c r="A420" t="s">
        <v>358</v>
      </c>
      <c r="B420" t="s">
        <v>365</v>
      </c>
      <c r="C420" t="s">
        <v>407</v>
      </c>
      <c r="D420" t="s">
        <v>410</v>
      </c>
      <c r="E420">
        <v>847</v>
      </c>
      <c r="F420">
        <v>146</v>
      </c>
      <c r="G420">
        <v>80.89</v>
      </c>
      <c r="H420">
        <v>308</v>
      </c>
      <c r="I420">
        <v>1536</v>
      </c>
      <c r="J420">
        <v>99.24</v>
      </c>
      <c r="K420">
        <v>102.01</v>
      </c>
      <c r="L420">
        <v>15</v>
      </c>
      <c r="M420">
        <v>544</v>
      </c>
      <c r="N420">
        <v>242</v>
      </c>
      <c r="O420">
        <v>31</v>
      </c>
      <c r="P420">
        <v>15</v>
      </c>
    </row>
    <row r="421" spans="1:16" x14ac:dyDescent="0.2">
      <c r="A421" t="s">
        <v>358</v>
      </c>
      <c r="B421" t="s">
        <v>365</v>
      </c>
      <c r="C421" t="s">
        <v>408</v>
      </c>
      <c r="D421" t="s">
        <v>410</v>
      </c>
      <c r="E421">
        <v>1373</v>
      </c>
      <c r="F421">
        <v>248</v>
      </c>
      <c r="G421">
        <v>77.709999999999994</v>
      </c>
      <c r="H421">
        <v>407</v>
      </c>
      <c r="I421">
        <v>2312</v>
      </c>
      <c r="J421">
        <v>106.9</v>
      </c>
      <c r="K421">
        <v>101.84</v>
      </c>
      <c r="L421">
        <v>8</v>
      </c>
      <c r="M421">
        <v>871</v>
      </c>
      <c r="N421">
        <v>422</v>
      </c>
      <c r="O421">
        <v>45</v>
      </c>
      <c r="P421">
        <v>27</v>
      </c>
    </row>
    <row r="422" spans="1:16" x14ac:dyDescent="0.2">
      <c r="A422" t="s">
        <v>358</v>
      </c>
      <c r="B422" t="s">
        <v>366</v>
      </c>
      <c r="C422" t="s">
        <v>376</v>
      </c>
      <c r="D422" t="s">
        <v>410</v>
      </c>
      <c r="E422">
        <v>17</v>
      </c>
      <c r="F422">
        <v>5</v>
      </c>
      <c r="G422">
        <v>99.88</v>
      </c>
      <c r="H422">
        <v>4</v>
      </c>
      <c r="I422">
        <v>21</v>
      </c>
      <c r="J422">
        <v>113</v>
      </c>
      <c r="K422">
        <v>116.29</v>
      </c>
      <c r="L422">
        <v>1</v>
      </c>
      <c r="M422">
        <v>13</v>
      </c>
      <c r="N422">
        <v>2</v>
      </c>
      <c r="O422">
        <v>1</v>
      </c>
    </row>
    <row r="423" spans="1:16" x14ac:dyDescent="0.2">
      <c r="A423" t="s">
        <v>358</v>
      </c>
      <c r="B423" t="s">
        <v>366</v>
      </c>
      <c r="C423" t="s">
        <v>406</v>
      </c>
      <c r="D423" t="s">
        <v>410</v>
      </c>
      <c r="E423">
        <v>1237</v>
      </c>
      <c r="F423">
        <v>305</v>
      </c>
      <c r="G423">
        <v>89.47</v>
      </c>
      <c r="H423">
        <v>335</v>
      </c>
      <c r="I423">
        <v>2017</v>
      </c>
      <c r="J423">
        <v>91.55</v>
      </c>
      <c r="K423">
        <v>99.5</v>
      </c>
      <c r="L423">
        <v>5</v>
      </c>
      <c r="M423">
        <v>1099</v>
      </c>
      <c r="N423">
        <v>83</v>
      </c>
      <c r="O423">
        <v>30</v>
      </c>
      <c r="P423">
        <v>20</v>
      </c>
    </row>
    <row r="424" spans="1:16" x14ac:dyDescent="0.2">
      <c r="A424" t="s">
        <v>358</v>
      </c>
      <c r="B424" t="s">
        <v>366</v>
      </c>
      <c r="C424" t="s">
        <v>404</v>
      </c>
      <c r="D424" t="s">
        <v>410</v>
      </c>
      <c r="E424">
        <v>1457</v>
      </c>
      <c r="F424">
        <v>414</v>
      </c>
      <c r="G424">
        <v>94.01</v>
      </c>
      <c r="H424">
        <v>534</v>
      </c>
      <c r="I424">
        <v>2423</v>
      </c>
      <c r="J424">
        <v>113.23</v>
      </c>
      <c r="K424">
        <v>126.15</v>
      </c>
      <c r="L424">
        <v>2</v>
      </c>
      <c r="M424">
        <v>1181</v>
      </c>
      <c r="N424">
        <v>94</v>
      </c>
      <c r="O424">
        <v>138</v>
      </c>
      <c r="P424">
        <v>39</v>
      </c>
    </row>
    <row r="425" spans="1:16" x14ac:dyDescent="0.2">
      <c r="A425" t="s">
        <v>358</v>
      </c>
      <c r="B425" t="s">
        <v>366</v>
      </c>
      <c r="C425" t="s">
        <v>405</v>
      </c>
      <c r="D425" t="s">
        <v>410</v>
      </c>
      <c r="E425">
        <v>1330</v>
      </c>
      <c r="F425">
        <v>314</v>
      </c>
      <c r="G425">
        <v>88.16</v>
      </c>
      <c r="H425">
        <v>490</v>
      </c>
      <c r="I425">
        <v>2086</v>
      </c>
      <c r="J425">
        <v>116.17</v>
      </c>
      <c r="K425">
        <v>128.99</v>
      </c>
      <c r="L425">
        <v>8</v>
      </c>
      <c r="M425">
        <v>1055</v>
      </c>
      <c r="N425">
        <v>103</v>
      </c>
      <c r="O425">
        <v>121</v>
      </c>
      <c r="P425">
        <v>43</v>
      </c>
    </row>
    <row r="426" spans="1:16" x14ac:dyDescent="0.2">
      <c r="A426" t="s">
        <v>358</v>
      </c>
      <c r="B426" t="s">
        <v>366</v>
      </c>
      <c r="C426" t="s">
        <v>407</v>
      </c>
      <c r="D426" t="s">
        <v>410</v>
      </c>
      <c r="E426">
        <v>783</v>
      </c>
      <c r="F426">
        <v>209</v>
      </c>
      <c r="G426">
        <v>90.41</v>
      </c>
      <c r="H426">
        <v>194</v>
      </c>
      <c r="I426">
        <v>1216</v>
      </c>
      <c r="J426">
        <v>101.41</v>
      </c>
      <c r="K426">
        <v>99.42</v>
      </c>
      <c r="L426">
        <v>1</v>
      </c>
      <c r="M426">
        <v>723</v>
      </c>
      <c r="N426">
        <v>43</v>
      </c>
      <c r="O426">
        <v>12</v>
      </c>
      <c r="P426">
        <v>4</v>
      </c>
    </row>
    <row r="427" spans="1:16" x14ac:dyDescent="0.2">
      <c r="A427" t="s">
        <v>358</v>
      </c>
      <c r="B427" t="s">
        <v>366</v>
      </c>
      <c r="C427" t="s">
        <v>408</v>
      </c>
      <c r="D427" t="s">
        <v>410</v>
      </c>
      <c r="E427">
        <v>1605</v>
      </c>
      <c r="F427">
        <v>412</v>
      </c>
      <c r="G427">
        <v>93.65</v>
      </c>
      <c r="H427">
        <v>481</v>
      </c>
      <c r="I427">
        <v>2518</v>
      </c>
      <c r="J427">
        <v>100.33</v>
      </c>
      <c r="K427">
        <v>104.07</v>
      </c>
      <c r="L427">
        <v>8</v>
      </c>
      <c r="M427">
        <v>1363</v>
      </c>
      <c r="N427">
        <v>174</v>
      </c>
      <c r="O427">
        <v>43</v>
      </c>
      <c r="P427">
        <v>17</v>
      </c>
    </row>
    <row r="428" spans="1:16" x14ac:dyDescent="0.2">
      <c r="A428" t="s">
        <v>358</v>
      </c>
      <c r="B428" t="s">
        <v>437</v>
      </c>
      <c r="C428" t="s">
        <v>410</v>
      </c>
      <c r="D428" t="s">
        <v>410</v>
      </c>
      <c r="E428">
        <v>254456</v>
      </c>
      <c r="F428">
        <v>60141</v>
      </c>
      <c r="G428">
        <v>95.45</v>
      </c>
      <c r="H428">
        <v>489</v>
      </c>
      <c r="I428">
        <v>2734</v>
      </c>
      <c r="J428">
        <v>86.43</v>
      </c>
      <c r="K428">
        <v>92.1</v>
      </c>
      <c r="L428">
        <v>366</v>
      </c>
      <c r="M428">
        <v>218089</v>
      </c>
      <c r="N428">
        <v>35865</v>
      </c>
      <c r="O428">
        <v>136</v>
      </c>
    </row>
    <row r="429" spans="1:16" x14ac:dyDescent="0.2">
      <c r="A429" t="s">
        <v>358</v>
      </c>
      <c r="B429" t="s">
        <v>363</v>
      </c>
      <c r="C429" t="s">
        <v>410</v>
      </c>
      <c r="D429" t="s">
        <v>410</v>
      </c>
      <c r="E429">
        <v>245447</v>
      </c>
      <c r="F429">
        <v>58333</v>
      </c>
      <c r="G429">
        <v>96.02</v>
      </c>
      <c r="H429">
        <v>483</v>
      </c>
      <c r="I429">
        <v>2675</v>
      </c>
      <c r="J429">
        <v>87.17</v>
      </c>
      <c r="K429">
        <v>92.73</v>
      </c>
      <c r="L429">
        <v>361</v>
      </c>
      <c r="M429">
        <v>210513</v>
      </c>
      <c r="N429">
        <v>34450</v>
      </c>
      <c r="O429">
        <v>123</v>
      </c>
    </row>
    <row r="430" spans="1:16" x14ac:dyDescent="0.2">
      <c r="A430" t="s">
        <v>358</v>
      </c>
      <c r="B430" t="s">
        <v>364</v>
      </c>
      <c r="C430" t="s">
        <v>410</v>
      </c>
      <c r="D430" t="s">
        <v>410</v>
      </c>
      <c r="E430">
        <v>67</v>
      </c>
      <c r="F430">
        <v>22</v>
      </c>
      <c r="G430">
        <v>114.67</v>
      </c>
      <c r="I430">
        <v>8</v>
      </c>
      <c r="K430">
        <v>94.25</v>
      </c>
      <c r="M430">
        <v>65</v>
      </c>
      <c r="N430">
        <v>2</v>
      </c>
    </row>
    <row r="431" spans="1:16" x14ac:dyDescent="0.2">
      <c r="A431" t="s">
        <v>358</v>
      </c>
      <c r="B431" t="s">
        <v>365</v>
      </c>
      <c r="C431" t="s">
        <v>410</v>
      </c>
      <c r="D431" t="s">
        <v>410</v>
      </c>
      <c r="E431">
        <v>4704</v>
      </c>
      <c r="F431">
        <v>707</v>
      </c>
      <c r="G431">
        <v>69.510000000000005</v>
      </c>
      <c r="H431">
        <v>6</v>
      </c>
      <c r="I431">
        <v>39</v>
      </c>
      <c r="J431">
        <v>27.5</v>
      </c>
      <c r="K431">
        <v>32.409999999999997</v>
      </c>
      <c r="L431">
        <v>3</v>
      </c>
      <c r="M431">
        <v>3410</v>
      </c>
      <c r="N431">
        <v>1285</v>
      </c>
      <c r="O431">
        <v>6</v>
      </c>
    </row>
    <row r="432" spans="1:16" x14ac:dyDescent="0.2">
      <c r="A432" t="s">
        <v>358</v>
      </c>
      <c r="B432" t="s">
        <v>366</v>
      </c>
      <c r="C432" t="s">
        <v>410</v>
      </c>
      <c r="D432" t="s">
        <v>410</v>
      </c>
      <c r="E432">
        <v>4238</v>
      </c>
      <c r="F432">
        <v>1079</v>
      </c>
      <c r="G432">
        <v>90.69</v>
      </c>
      <c r="I432">
        <v>12</v>
      </c>
      <c r="K432">
        <v>143.91999999999999</v>
      </c>
      <c r="L432">
        <v>2</v>
      </c>
      <c r="M432">
        <v>4101</v>
      </c>
      <c r="N432">
        <v>128</v>
      </c>
      <c r="O432">
        <v>7</v>
      </c>
    </row>
    <row r="433" spans="1:7" x14ac:dyDescent="0.2">
      <c r="A433" t="s">
        <v>360</v>
      </c>
      <c r="B433" t="s">
        <v>355</v>
      </c>
      <c r="C433" t="s">
        <v>671</v>
      </c>
      <c r="D433" t="s">
        <v>355</v>
      </c>
      <c r="E433">
        <v>221106</v>
      </c>
      <c r="G433">
        <v>431.07</v>
      </c>
    </row>
    <row r="434" spans="1:7" x14ac:dyDescent="0.2">
      <c r="A434" t="s">
        <v>360</v>
      </c>
      <c r="B434" t="s">
        <v>355</v>
      </c>
      <c r="C434" t="s">
        <v>671</v>
      </c>
      <c r="D434" t="s">
        <v>356</v>
      </c>
      <c r="E434">
        <v>45325</v>
      </c>
      <c r="G434">
        <v>498.33</v>
      </c>
    </row>
    <row r="435" spans="1:7" x14ac:dyDescent="0.2">
      <c r="A435" t="s">
        <v>360</v>
      </c>
      <c r="B435" t="s">
        <v>355</v>
      </c>
      <c r="C435" t="s">
        <v>671</v>
      </c>
      <c r="D435" t="s">
        <v>375</v>
      </c>
      <c r="E435">
        <v>19803</v>
      </c>
      <c r="G435">
        <v>532.32000000000005</v>
      </c>
    </row>
    <row r="436" spans="1:7" x14ac:dyDescent="0.2">
      <c r="A436" t="s">
        <v>360</v>
      </c>
      <c r="B436" t="s">
        <v>355</v>
      </c>
      <c r="C436" t="s">
        <v>671</v>
      </c>
      <c r="D436" t="s">
        <v>357</v>
      </c>
      <c r="E436">
        <v>9666</v>
      </c>
      <c r="G436">
        <v>187.54</v>
      </c>
    </row>
    <row r="437" spans="1:7" x14ac:dyDescent="0.2">
      <c r="A437" t="s">
        <v>360</v>
      </c>
      <c r="B437" t="s">
        <v>355</v>
      </c>
      <c r="C437" t="s">
        <v>671</v>
      </c>
      <c r="D437" t="s">
        <v>358</v>
      </c>
      <c r="E437">
        <v>575</v>
      </c>
      <c r="G437">
        <v>454.29</v>
      </c>
    </row>
    <row r="438" spans="1:7" x14ac:dyDescent="0.2">
      <c r="A438" t="s">
        <v>360</v>
      </c>
      <c r="B438" t="s">
        <v>355</v>
      </c>
      <c r="C438" t="s">
        <v>671</v>
      </c>
      <c r="D438" t="s">
        <v>362</v>
      </c>
      <c r="E438">
        <v>29142</v>
      </c>
      <c r="G438">
        <v>538.35</v>
      </c>
    </row>
    <row r="439" spans="1:7" x14ac:dyDescent="0.2">
      <c r="A439" t="s">
        <v>360</v>
      </c>
      <c r="B439" t="s">
        <v>356</v>
      </c>
      <c r="C439" t="s">
        <v>403</v>
      </c>
      <c r="D439" t="s">
        <v>670</v>
      </c>
      <c r="E439">
        <v>9662</v>
      </c>
      <c r="G439">
        <v>187.57</v>
      </c>
    </row>
    <row r="440" spans="1:7" x14ac:dyDescent="0.2">
      <c r="A440" t="s">
        <v>360</v>
      </c>
      <c r="B440" t="s">
        <v>356</v>
      </c>
      <c r="C440" t="s">
        <v>115</v>
      </c>
      <c r="D440" t="s">
        <v>670</v>
      </c>
      <c r="E440">
        <v>2671</v>
      </c>
      <c r="G440">
        <v>476.53</v>
      </c>
    </row>
    <row r="441" spans="1:7" x14ac:dyDescent="0.2">
      <c r="A441" t="s">
        <v>360</v>
      </c>
      <c r="B441" t="s">
        <v>356</v>
      </c>
      <c r="C441" t="s">
        <v>116</v>
      </c>
      <c r="D441" t="s">
        <v>670</v>
      </c>
      <c r="E441">
        <v>1445</v>
      </c>
      <c r="G441">
        <v>778.23</v>
      </c>
    </row>
    <row r="442" spans="1:7" x14ac:dyDescent="0.2">
      <c r="A442" t="s">
        <v>360</v>
      </c>
      <c r="B442" t="s">
        <v>356</v>
      </c>
      <c r="C442" t="s">
        <v>117</v>
      </c>
      <c r="D442" t="s">
        <v>670</v>
      </c>
      <c r="E442">
        <v>3041</v>
      </c>
      <c r="G442">
        <v>278.3</v>
      </c>
    </row>
    <row r="443" spans="1:7" x14ac:dyDescent="0.2">
      <c r="A443" t="s">
        <v>360</v>
      </c>
      <c r="B443" t="s">
        <v>356</v>
      </c>
      <c r="C443" t="s">
        <v>118</v>
      </c>
      <c r="D443" t="s">
        <v>670</v>
      </c>
      <c r="E443">
        <v>1968</v>
      </c>
      <c r="G443">
        <v>335.62</v>
      </c>
    </row>
    <row r="444" spans="1:7" x14ac:dyDescent="0.2">
      <c r="A444" t="s">
        <v>360</v>
      </c>
      <c r="B444" t="s">
        <v>356</v>
      </c>
      <c r="C444" t="s">
        <v>119</v>
      </c>
      <c r="D444" t="s">
        <v>670</v>
      </c>
      <c r="E444">
        <v>1575</v>
      </c>
      <c r="G444">
        <v>368.18</v>
      </c>
    </row>
    <row r="445" spans="1:7" x14ac:dyDescent="0.2">
      <c r="A445" t="s">
        <v>360</v>
      </c>
      <c r="B445" t="s">
        <v>356</v>
      </c>
      <c r="C445" t="s">
        <v>120</v>
      </c>
      <c r="D445" t="s">
        <v>670</v>
      </c>
      <c r="E445">
        <v>2094</v>
      </c>
      <c r="G445">
        <v>383.27</v>
      </c>
    </row>
    <row r="446" spans="1:7" x14ac:dyDescent="0.2">
      <c r="A446" t="s">
        <v>360</v>
      </c>
      <c r="B446" t="s">
        <v>356</v>
      </c>
      <c r="C446" t="s">
        <v>91</v>
      </c>
      <c r="D446" t="s">
        <v>670</v>
      </c>
      <c r="E446">
        <v>5657</v>
      </c>
      <c r="G446">
        <v>390.59</v>
      </c>
    </row>
    <row r="447" spans="1:7" x14ac:dyDescent="0.2">
      <c r="A447" t="s">
        <v>360</v>
      </c>
      <c r="B447" t="s">
        <v>356</v>
      </c>
      <c r="C447" t="s">
        <v>121</v>
      </c>
      <c r="D447" t="s">
        <v>670</v>
      </c>
      <c r="E447">
        <v>4764</v>
      </c>
      <c r="G447">
        <v>587.91999999999996</v>
      </c>
    </row>
    <row r="448" spans="1:7" x14ac:dyDescent="0.2">
      <c r="A448" t="s">
        <v>360</v>
      </c>
      <c r="B448" t="s">
        <v>356</v>
      </c>
      <c r="C448" t="s">
        <v>122</v>
      </c>
      <c r="D448" t="s">
        <v>670</v>
      </c>
      <c r="E448">
        <v>4411</v>
      </c>
      <c r="G448">
        <v>522.28</v>
      </c>
    </row>
    <row r="449" spans="1:7" x14ac:dyDescent="0.2">
      <c r="A449" t="s">
        <v>360</v>
      </c>
      <c r="B449" t="s">
        <v>356</v>
      </c>
      <c r="C449" t="s">
        <v>94</v>
      </c>
      <c r="D449" t="s">
        <v>670</v>
      </c>
      <c r="E449">
        <v>14326</v>
      </c>
      <c r="G449">
        <v>459.93</v>
      </c>
    </row>
    <row r="450" spans="1:7" x14ac:dyDescent="0.2">
      <c r="A450" t="s">
        <v>360</v>
      </c>
      <c r="B450" t="s">
        <v>356</v>
      </c>
      <c r="C450" t="s">
        <v>123</v>
      </c>
      <c r="D450" t="s">
        <v>670</v>
      </c>
      <c r="E450">
        <v>2468</v>
      </c>
      <c r="G450">
        <v>393.27</v>
      </c>
    </row>
    <row r="451" spans="1:7" x14ac:dyDescent="0.2">
      <c r="A451" t="s">
        <v>360</v>
      </c>
      <c r="B451" t="s">
        <v>356</v>
      </c>
      <c r="C451" t="s">
        <v>124</v>
      </c>
      <c r="D451" t="s">
        <v>670</v>
      </c>
      <c r="E451">
        <v>17247</v>
      </c>
      <c r="G451">
        <v>534.86</v>
      </c>
    </row>
    <row r="452" spans="1:7" x14ac:dyDescent="0.2">
      <c r="A452" t="s">
        <v>360</v>
      </c>
      <c r="B452" t="s">
        <v>356</v>
      </c>
      <c r="C452" t="s">
        <v>125</v>
      </c>
      <c r="D452" t="s">
        <v>670</v>
      </c>
      <c r="E452">
        <v>29415</v>
      </c>
      <c r="G452">
        <v>459.79</v>
      </c>
    </row>
    <row r="453" spans="1:7" x14ac:dyDescent="0.2">
      <c r="A453" t="s">
        <v>360</v>
      </c>
      <c r="B453" t="s">
        <v>356</v>
      </c>
      <c r="C453" t="s">
        <v>126</v>
      </c>
      <c r="D453" t="s">
        <v>670</v>
      </c>
      <c r="E453">
        <v>7384</v>
      </c>
      <c r="G453">
        <v>216.83</v>
      </c>
    </row>
    <row r="454" spans="1:7" x14ac:dyDescent="0.2">
      <c r="A454" t="s">
        <v>360</v>
      </c>
      <c r="B454" t="s">
        <v>356</v>
      </c>
      <c r="C454" t="s">
        <v>127</v>
      </c>
      <c r="D454" t="s">
        <v>670</v>
      </c>
      <c r="E454">
        <v>12969</v>
      </c>
      <c r="G454">
        <v>482.63</v>
      </c>
    </row>
    <row r="455" spans="1:7" x14ac:dyDescent="0.2">
      <c r="A455" t="s">
        <v>360</v>
      </c>
      <c r="B455" t="s">
        <v>356</v>
      </c>
      <c r="C455" t="s">
        <v>85</v>
      </c>
      <c r="D455" t="s">
        <v>670</v>
      </c>
      <c r="E455">
        <v>6771</v>
      </c>
      <c r="G455">
        <v>325.95999999999998</v>
      </c>
    </row>
    <row r="456" spans="1:7" x14ac:dyDescent="0.2">
      <c r="A456" t="s">
        <v>360</v>
      </c>
      <c r="B456" t="s">
        <v>356</v>
      </c>
      <c r="C456" t="s">
        <v>128</v>
      </c>
      <c r="D456" t="s">
        <v>670</v>
      </c>
      <c r="E456">
        <v>5826</v>
      </c>
      <c r="G456">
        <v>482.97</v>
      </c>
    </row>
    <row r="457" spans="1:7" x14ac:dyDescent="0.2">
      <c r="A457" t="s">
        <v>360</v>
      </c>
      <c r="B457" t="s">
        <v>356</v>
      </c>
      <c r="C457" t="s">
        <v>129</v>
      </c>
      <c r="D457" t="s">
        <v>670</v>
      </c>
      <c r="E457">
        <v>8684</v>
      </c>
      <c r="G457">
        <v>364.68</v>
      </c>
    </row>
    <row r="458" spans="1:7" x14ac:dyDescent="0.2">
      <c r="A458" t="s">
        <v>360</v>
      </c>
      <c r="B458" t="s">
        <v>356</v>
      </c>
      <c r="C458" t="s">
        <v>130</v>
      </c>
      <c r="D458" t="s">
        <v>670</v>
      </c>
      <c r="E458">
        <v>4651</v>
      </c>
      <c r="G458">
        <v>335.77</v>
      </c>
    </row>
    <row r="459" spans="1:7" x14ac:dyDescent="0.2">
      <c r="A459" t="s">
        <v>360</v>
      </c>
      <c r="B459" t="s">
        <v>356</v>
      </c>
      <c r="C459" t="s">
        <v>131</v>
      </c>
      <c r="D459" t="s">
        <v>670</v>
      </c>
      <c r="E459">
        <v>10663</v>
      </c>
      <c r="G459">
        <v>691.08</v>
      </c>
    </row>
    <row r="460" spans="1:7" x14ac:dyDescent="0.2">
      <c r="A460" t="s">
        <v>360</v>
      </c>
      <c r="B460" t="s">
        <v>356</v>
      </c>
      <c r="C460" t="s">
        <v>132</v>
      </c>
      <c r="D460" t="s">
        <v>670</v>
      </c>
      <c r="E460">
        <v>8021</v>
      </c>
      <c r="G460">
        <v>592.19000000000005</v>
      </c>
    </row>
    <row r="461" spans="1:7" x14ac:dyDescent="0.2">
      <c r="A461" t="s">
        <v>360</v>
      </c>
      <c r="B461" t="s">
        <v>356</v>
      </c>
      <c r="C461" t="s">
        <v>133</v>
      </c>
      <c r="D461" t="s">
        <v>670</v>
      </c>
      <c r="E461">
        <v>4439</v>
      </c>
      <c r="G461">
        <v>487.1</v>
      </c>
    </row>
    <row r="462" spans="1:7" x14ac:dyDescent="0.2">
      <c r="A462" t="s">
        <v>360</v>
      </c>
      <c r="B462" t="s">
        <v>356</v>
      </c>
      <c r="C462" t="s">
        <v>134</v>
      </c>
      <c r="D462" t="s">
        <v>670</v>
      </c>
      <c r="E462">
        <v>7883</v>
      </c>
      <c r="G462">
        <v>457.98</v>
      </c>
    </row>
    <row r="463" spans="1:7" x14ac:dyDescent="0.2">
      <c r="A463" t="s">
        <v>360</v>
      </c>
      <c r="B463" t="s">
        <v>356</v>
      </c>
      <c r="C463" t="s">
        <v>135</v>
      </c>
      <c r="D463" t="s">
        <v>670</v>
      </c>
      <c r="E463">
        <v>3777</v>
      </c>
      <c r="G463">
        <v>329.3</v>
      </c>
    </row>
    <row r="464" spans="1:7" x14ac:dyDescent="0.2">
      <c r="A464" t="s">
        <v>360</v>
      </c>
      <c r="B464" t="s">
        <v>356</v>
      </c>
      <c r="C464" t="s">
        <v>136</v>
      </c>
      <c r="D464" t="s">
        <v>670</v>
      </c>
      <c r="E464">
        <v>2881</v>
      </c>
      <c r="G464">
        <v>341.72</v>
      </c>
    </row>
    <row r="465" spans="1:7" x14ac:dyDescent="0.2">
      <c r="A465" t="s">
        <v>360</v>
      </c>
      <c r="B465" t="s">
        <v>356</v>
      </c>
      <c r="C465" t="s">
        <v>137</v>
      </c>
      <c r="D465" t="s">
        <v>670</v>
      </c>
      <c r="E465">
        <v>4589</v>
      </c>
      <c r="G465">
        <v>296.14</v>
      </c>
    </row>
    <row r="466" spans="1:7" x14ac:dyDescent="0.2">
      <c r="A466" t="s">
        <v>360</v>
      </c>
      <c r="B466" t="s">
        <v>356</v>
      </c>
      <c r="C466" t="s">
        <v>138</v>
      </c>
      <c r="D466" t="s">
        <v>670</v>
      </c>
      <c r="E466">
        <v>1392</v>
      </c>
      <c r="G466">
        <v>255.2</v>
      </c>
    </row>
    <row r="467" spans="1:7" x14ac:dyDescent="0.2">
      <c r="A467" t="s">
        <v>360</v>
      </c>
      <c r="B467" t="s">
        <v>356</v>
      </c>
      <c r="C467" t="s">
        <v>139</v>
      </c>
      <c r="D467" t="s">
        <v>670</v>
      </c>
      <c r="E467">
        <v>984</v>
      </c>
      <c r="G467">
        <v>296.64999999999998</v>
      </c>
    </row>
    <row r="468" spans="1:7" x14ac:dyDescent="0.2">
      <c r="A468" t="s">
        <v>360</v>
      </c>
      <c r="B468" t="s">
        <v>356</v>
      </c>
      <c r="C468" t="s">
        <v>140</v>
      </c>
      <c r="D468" t="s">
        <v>670</v>
      </c>
      <c r="E468">
        <v>3175</v>
      </c>
      <c r="G468">
        <v>285.24</v>
      </c>
    </row>
    <row r="469" spans="1:7" x14ac:dyDescent="0.2">
      <c r="A469" t="s">
        <v>360</v>
      </c>
      <c r="B469" t="s">
        <v>356</v>
      </c>
      <c r="C469" t="s">
        <v>141</v>
      </c>
      <c r="D469" t="s">
        <v>670</v>
      </c>
      <c r="E469">
        <v>6563</v>
      </c>
      <c r="G469">
        <v>481.96</v>
      </c>
    </row>
    <row r="470" spans="1:7" x14ac:dyDescent="0.2">
      <c r="A470" t="s">
        <v>360</v>
      </c>
      <c r="B470" t="s">
        <v>356</v>
      </c>
      <c r="C470" t="s">
        <v>142</v>
      </c>
      <c r="D470" t="s">
        <v>670</v>
      </c>
      <c r="E470">
        <v>1094</v>
      </c>
      <c r="G470">
        <v>269.92</v>
      </c>
    </row>
    <row r="471" spans="1:7" x14ac:dyDescent="0.2">
      <c r="A471" t="s">
        <v>360</v>
      </c>
      <c r="B471" t="s">
        <v>356</v>
      </c>
      <c r="C471" t="s">
        <v>143</v>
      </c>
      <c r="D471" t="s">
        <v>670</v>
      </c>
      <c r="E471">
        <v>1290</v>
      </c>
      <c r="G471">
        <v>527.19000000000005</v>
      </c>
    </row>
    <row r="472" spans="1:7" x14ac:dyDescent="0.2">
      <c r="A472" t="s">
        <v>360</v>
      </c>
      <c r="B472" t="s">
        <v>356</v>
      </c>
      <c r="C472" t="s">
        <v>144</v>
      </c>
      <c r="D472" t="s">
        <v>670</v>
      </c>
      <c r="E472">
        <v>7277</v>
      </c>
      <c r="G472">
        <v>404.47</v>
      </c>
    </row>
    <row r="473" spans="1:7" x14ac:dyDescent="0.2">
      <c r="A473" t="s">
        <v>360</v>
      </c>
      <c r="B473" t="s">
        <v>356</v>
      </c>
      <c r="C473" t="s">
        <v>145</v>
      </c>
      <c r="D473" t="s">
        <v>670</v>
      </c>
      <c r="E473">
        <v>4675</v>
      </c>
      <c r="G473">
        <v>326.08</v>
      </c>
    </row>
    <row r="474" spans="1:7" x14ac:dyDescent="0.2">
      <c r="A474" t="s">
        <v>360</v>
      </c>
      <c r="B474" t="s">
        <v>356</v>
      </c>
      <c r="C474" t="s">
        <v>146</v>
      </c>
      <c r="D474" t="s">
        <v>670</v>
      </c>
      <c r="E474">
        <v>5998</v>
      </c>
      <c r="G474">
        <v>510.03</v>
      </c>
    </row>
    <row r="475" spans="1:7" x14ac:dyDescent="0.2">
      <c r="A475" t="s">
        <v>360</v>
      </c>
      <c r="B475" t="s">
        <v>356</v>
      </c>
      <c r="C475" t="s">
        <v>147</v>
      </c>
      <c r="D475" t="s">
        <v>670</v>
      </c>
      <c r="E475">
        <v>4483</v>
      </c>
      <c r="G475">
        <v>334.41</v>
      </c>
    </row>
    <row r="476" spans="1:7" x14ac:dyDescent="0.2">
      <c r="A476" t="s">
        <v>360</v>
      </c>
      <c r="B476" t="s">
        <v>356</v>
      </c>
      <c r="C476" t="s">
        <v>148</v>
      </c>
      <c r="D476" t="s">
        <v>670</v>
      </c>
      <c r="E476">
        <v>599</v>
      </c>
      <c r="G476">
        <v>328.23</v>
      </c>
    </row>
    <row r="477" spans="1:7" x14ac:dyDescent="0.2">
      <c r="A477" t="s">
        <v>360</v>
      </c>
      <c r="B477" t="s">
        <v>356</v>
      </c>
      <c r="C477" t="s">
        <v>149</v>
      </c>
      <c r="D477" t="s">
        <v>670</v>
      </c>
      <c r="E477">
        <v>3719</v>
      </c>
      <c r="G477">
        <v>453.04</v>
      </c>
    </row>
    <row r="478" spans="1:7" x14ac:dyDescent="0.2">
      <c r="A478" t="s">
        <v>360</v>
      </c>
      <c r="B478" t="s">
        <v>356</v>
      </c>
      <c r="C478" t="s">
        <v>150</v>
      </c>
      <c r="D478" t="s">
        <v>670</v>
      </c>
      <c r="E478">
        <v>19390</v>
      </c>
      <c r="G478">
        <v>449.25</v>
      </c>
    </row>
    <row r="479" spans="1:7" x14ac:dyDescent="0.2">
      <c r="A479" t="s">
        <v>360</v>
      </c>
      <c r="B479" t="s">
        <v>356</v>
      </c>
      <c r="C479" t="s">
        <v>151</v>
      </c>
      <c r="D479" t="s">
        <v>670</v>
      </c>
      <c r="E479">
        <v>5083</v>
      </c>
      <c r="G479">
        <v>470.73</v>
      </c>
    </row>
    <row r="480" spans="1:7" x14ac:dyDescent="0.2">
      <c r="A480" t="s">
        <v>360</v>
      </c>
      <c r="B480" t="s">
        <v>356</v>
      </c>
      <c r="C480" t="s">
        <v>152</v>
      </c>
      <c r="D480" t="s">
        <v>670</v>
      </c>
      <c r="E480">
        <v>3395</v>
      </c>
      <c r="G480">
        <v>221.46</v>
      </c>
    </row>
    <row r="481" spans="1:7" x14ac:dyDescent="0.2">
      <c r="A481" t="s">
        <v>360</v>
      </c>
      <c r="B481" t="s">
        <v>356</v>
      </c>
      <c r="C481" t="s">
        <v>153</v>
      </c>
      <c r="D481" t="s">
        <v>670</v>
      </c>
      <c r="E481">
        <v>2699</v>
      </c>
      <c r="G481">
        <v>328.88</v>
      </c>
    </row>
    <row r="482" spans="1:7" x14ac:dyDescent="0.2">
      <c r="A482" t="s">
        <v>360</v>
      </c>
      <c r="B482" t="s">
        <v>356</v>
      </c>
      <c r="C482" t="s">
        <v>154</v>
      </c>
      <c r="D482" t="s">
        <v>670</v>
      </c>
      <c r="E482">
        <v>4058</v>
      </c>
      <c r="G482">
        <v>481.05</v>
      </c>
    </row>
    <row r="483" spans="1:7" x14ac:dyDescent="0.2">
      <c r="A483" t="s">
        <v>360</v>
      </c>
      <c r="B483" t="s">
        <v>356</v>
      </c>
      <c r="C483" t="s">
        <v>155</v>
      </c>
      <c r="D483" t="s">
        <v>670</v>
      </c>
      <c r="E483">
        <v>620</v>
      </c>
      <c r="G483">
        <v>440.25</v>
      </c>
    </row>
    <row r="484" spans="1:7" x14ac:dyDescent="0.2">
      <c r="A484" t="s">
        <v>360</v>
      </c>
      <c r="B484" t="s">
        <v>356</v>
      </c>
      <c r="C484" t="s">
        <v>156</v>
      </c>
      <c r="D484" t="s">
        <v>670</v>
      </c>
      <c r="E484">
        <v>18626</v>
      </c>
      <c r="G484">
        <v>628.29999999999995</v>
      </c>
    </row>
    <row r="485" spans="1:7" x14ac:dyDescent="0.2">
      <c r="A485" t="s">
        <v>360</v>
      </c>
      <c r="B485" t="s">
        <v>356</v>
      </c>
      <c r="C485" t="s">
        <v>377</v>
      </c>
      <c r="D485" t="s">
        <v>670</v>
      </c>
      <c r="E485">
        <v>22</v>
      </c>
      <c r="G485">
        <v>859.91</v>
      </c>
    </row>
    <row r="486" spans="1:7" x14ac:dyDescent="0.2">
      <c r="A486" t="s">
        <v>360</v>
      </c>
      <c r="B486" t="s">
        <v>356</v>
      </c>
      <c r="C486" t="s">
        <v>157</v>
      </c>
      <c r="D486" t="s">
        <v>670</v>
      </c>
      <c r="E486">
        <v>544</v>
      </c>
      <c r="G486">
        <v>292.23</v>
      </c>
    </row>
    <row r="487" spans="1:7" x14ac:dyDescent="0.2">
      <c r="A487" t="s">
        <v>360</v>
      </c>
      <c r="B487" t="s">
        <v>356</v>
      </c>
      <c r="C487" t="s">
        <v>158</v>
      </c>
      <c r="D487" t="s">
        <v>670</v>
      </c>
      <c r="E487">
        <v>3025</v>
      </c>
      <c r="G487">
        <v>230.04</v>
      </c>
    </row>
    <row r="488" spans="1:7" x14ac:dyDescent="0.2">
      <c r="A488" t="s">
        <v>360</v>
      </c>
      <c r="B488" t="s">
        <v>356</v>
      </c>
      <c r="C488" t="s">
        <v>159</v>
      </c>
      <c r="D488" t="s">
        <v>670</v>
      </c>
      <c r="E488">
        <v>622</v>
      </c>
      <c r="G488">
        <v>377.89</v>
      </c>
    </row>
    <row r="489" spans="1:7" x14ac:dyDescent="0.2">
      <c r="A489" t="s">
        <v>360</v>
      </c>
      <c r="B489" t="s">
        <v>356</v>
      </c>
      <c r="C489" t="s">
        <v>83</v>
      </c>
      <c r="D489" t="s">
        <v>670</v>
      </c>
      <c r="E489">
        <v>250</v>
      </c>
      <c r="G489">
        <v>611.41999999999996</v>
      </c>
    </row>
    <row r="490" spans="1:7" x14ac:dyDescent="0.2">
      <c r="A490" t="s">
        <v>360</v>
      </c>
      <c r="B490" t="s">
        <v>356</v>
      </c>
      <c r="C490" t="s">
        <v>161</v>
      </c>
      <c r="D490" t="s">
        <v>670</v>
      </c>
      <c r="E490">
        <v>315</v>
      </c>
      <c r="G490">
        <v>327.64999999999998</v>
      </c>
    </row>
    <row r="491" spans="1:7" x14ac:dyDescent="0.2">
      <c r="A491" t="s">
        <v>360</v>
      </c>
      <c r="B491" t="s">
        <v>356</v>
      </c>
      <c r="C491" t="s">
        <v>162</v>
      </c>
      <c r="D491" t="s">
        <v>670</v>
      </c>
      <c r="E491">
        <v>301</v>
      </c>
      <c r="G491">
        <v>239.41</v>
      </c>
    </row>
    <row r="492" spans="1:7" x14ac:dyDescent="0.2">
      <c r="A492" t="s">
        <v>360</v>
      </c>
      <c r="B492" t="s">
        <v>356</v>
      </c>
      <c r="C492" t="s">
        <v>163</v>
      </c>
      <c r="D492" t="s">
        <v>670</v>
      </c>
      <c r="E492">
        <v>281</v>
      </c>
      <c r="G492">
        <v>266.14999999999998</v>
      </c>
    </row>
    <row r="493" spans="1:7" x14ac:dyDescent="0.2">
      <c r="A493" t="s">
        <v>360</v>
      </c>
      <c r="B493" t="s">
        <v>356</v>
      </c>
      <c r="C493" t="s">
        <v>378</v>
      </c>
      <c r="D493" t="s">
        <v>670</v>
      </c>
      <c r="E493">
        <v>248</v>
      </c>
      <c r="G493">
        <v>405.86</v>
      </c>
    </row>
    <row r="494" spans="1:7" x14ac:dyDescent="0.2">
      <c r="A494" t="s">
        <v>360</v>
      </c>
      <c r="B494" t="s">
        <v>356</v>
      </c>
      <c r="C494" t="s">
        <v>164</v>
      </c>
      <c r="D494" t="s">
        <v>670</v>
      </c>
      <c r="E494">
        <v>1278</v>
      </c>
      <c r="G494">
        <v>294.61</v>
      </c>
    </row>
    <row r="495" spans="1:7" x14ac:dyDescent="0.2">
      <c r="A495" t="s">
        <v>360</v>
      </c>
      <c r="B495" t="s">
        <v>356</v>
      </c>
      <c r="C495" t="s">
        <v>165</v>
      </c>
      <c r="D495" t="s">
        <v>670</v>
      </c>
      <c r="E495">
        <v>1361</v>
      </c>
      <c r="G495">
        <v>403.75</v>
      </c>
    </row>
    <row r="496" spans="1:7" x14ac:dyDescent="0.2">
      <c r="A496" t="s">
        <v>360</v>
      </c>
      <c r="B496" t="s">
        <v>356</v>
      </c>
      <c r="C496" t="s">
        <v>166</v>
      </c>
      <c r="D496" t="s">
        <v>670</v>
      </c>
      <c r="E496">
        <v>75</v>
      </c>
      <c r="G496">
        <v>833.81</v>
      </c>
    </row>
    <row r="497" spans="1:10" x14ac:dyDescent="0.2">
      <c r="A497" t="s">
        <v>360</v>
      </c>
      <c r="B497" t="s">
        <v>356</v>
      </c>
      <c r="C497" t="s">
        <v>167</v>
      </c>
      <c r="D497" t="s">
        <v>670</v>
      </c>
      <c r="E497">
        <v>221</v>
      </c>
      <c r="G497">
        <v>277.17</v>
      </c>
    </row>
    <row r="498" spans="1:10" x14ac:dyDescent="0.2">
      <c r="A498" t="s">
        <v>360</v>
      </c>
      <c r="B498" t="s">
        <v>356</v>
      </c>
      <c r="C498" t="s">
        <v>671</v>
      </c>
      <c r="D498" t="s">
        <v>670</v>
      </c>
      <c r="E498">
        <v>292945</v>
      </c>
      <c r="G498">
        <v>442.89</v>
      </c>
    </row>
    <row r="499" spans="1:10" x14ac:dyDescent="0.2">
      <c r="A499" t="s">
        <v>360</v>
      </c>
      <c r="B499" t="s">
        <v>356</v>
      </c>
      <c r="C499" t="s">
        <v>403</v>
      </c>
      <c r="D499" t="s">
        <v>672</v>
      </c>
      <c r="E499">
        <v>4</v>
      </c>
      <c r="G499">
        <v>124.5</v>
      </c>
    </row>
    <row r="500" spans="1:10" x14ac:dyDescent="0.2">
      <c r="A500" t="s">
        <v>360</v>
      </c>
      <c r="B500" t="s">
        <v>356</v>
      </c>
      <c r="C500" t="s">
        <v>91</v>
      </c>
      <c r="D500" t="s">
        <v>672</v>
      </c>
      <c r="E500">
        <v>1042</v>
      </c>
      <c r="G500">
        <v>197.25</v>
      </c>
    </row>
    <row r="501" spans="1:10" x14ac:dyDescent="0.2">
      <c r="A501" t="s">
        <v>360</v>
      </c>
      <c r="B501" t="s">
        <v>356</v>
      </c>
      <c r="C501" t="s">
        <v>136</v>
      </c>
      <c r="D501" t="s">
        <v>672</v>
      </c>
      <c r="E501">
        <v>1861</v>
      </c>
      <c r="G501">
        <v>264.22000000000003</v>
      </c>
    </row>
    <row r="502" spans="1:10" x14ac:dyDescent="0.2">
      <c r="A502" t="s">
        <v>360</v>
      </c>
      <c r="B502" t="s">
        <v>356</v>
      </c>
      <c r="C502" t="s">
        <v>140</v>
      </c>
      <c r="D502" t="s">
        <v>672</v>
      </c>
      <c r="E502">
        <v>623</v>
      </c>
      <c r="G502">
        <v>119.6</v>
      </c>
    </row>
    <row r="503" spans="1:10" x14ac:dyDescent="0.2">
      <c r="A503" t="s">
        <v>360</v>
      </c>
      <c r="B503" t="s">
        <v>356</v>
      </c>
      <c r="C503" t="s">
        <v>671</v>
      </c>
      <c r="D503" t="s">
        <v>672</v>
      </c>
      <c r="E503">
        <v>3530</v>
      </c>
      <c r="G503">
        <v>218.77</v>
      </c>
    </row>
    <row r="504" spans="1:10" x14ac:dyDescent="0.2">
      <c r="A504" t="s">
        <v>360</v>
      </c>
      <c r="B504" t="s">
        <v>356</v>
      </c>
      <c r="C504" t="s">
        <v>376</v>
      </c>
      <c r="D504" t="s">
        <v>670</v>
      </c>
      <c r="E504">
        <v>9662</v>
      </c>
      <c r="G504">
        <v>187.57</v>
      </c>
    </row>
    <row r="505" spans="1:10" x14ac:dyDescent="0.2">
      <c r="A505" t="s">
        <v>360</v>
      </c>
      <c r="B505" t="s">
        <v>356</v>
      </c>
      <c r="C505" t="s">
        <v>406</v>
      </c>
      <c r="D505" t="s">
        <v>670</v>
      </c>
      <c r="E505">
        <v>65387</v>
      </c>
      <c r="G505">
        <v>489.1</v>
      </c>
    </row>
    <row r="506" spans="1:10" x14ac:dyDescent="0.2">
      <c r="A506" t="s">
        <v>360</v>
      </c>
      <c r="B506" t="s">
        <v>356</v>
      </c>
      <c r="C506" t="s">
        <v>404</v>
      </c>
      <c r="D506" t="s">
        <v>670</v>
      </c>
      <c r="E506">
        <v>53317</v>
      </c>
      <c r="G506">
        <v>419.94</v>
      </c>
    </row>
    <row r="507" spans="1:10" x14ac:dyDescent="0.2">
      <c r="A507" t="s">
        <v>360</v>
      </c>
      <c r="B507" t="s">
        <v>356</v>
      </c>
      <c r="C507" t="s">
        <v>405</v>
      </c>
      <c r="D507" t="s">
        <v>670</v>
      </c>
      <c r="E507">
        <v>83583</v>
      </c>
      <c r="G507">
        <v>460.58</v>
      </c>
    </row>
    <row r="508" spans="1:10" x14ac:dyDescent="0.2">
      <c r="A508" t="s">
        <v>360</v>
      </c>
      <c r="B508" t="s">
        <v>356</v>
      </c>
      <c r="C508" t="s">
        <v>407</v>
      </c>
      <c r="D508" t="s">
        <v>670</v>
      </c>
      <c r="E508">
        <v>45225</v>
      </c>
      <c r="G508">
        <v>473.03</v>
      </c>
    </row>
    <row r="509" spans="1:10" x14ac:dyDescent="0.2">
      <c r="A509" t="s">
        <v>360</v>
      </c>
      <c r="B509" t="s">
        <v>356</v>
      </c>
      <c r="C509" t="s">
        <v>408</v>
      </c>
      <c r="D509" t="s">
        <v>670</v>
      </c>
      <c r="E509">
        <v>35771</v>
      </c>
      <c r="G509">
        <v>382.15</v>
      </c>
    </row>
    <row r="510" spans="1:10" x14ac:dyDescent="0.2">
      <c r="A510" t="s">
        <v>361</v>
      </c>
      <c r="B510" t="s">
        <v>363</v>
      </c>
      <c r="C510" t="s">
        <v>123</v>
      </c>
      <c r="D510" t="s">
        <v>884</v>
      </c>
      <c r="E510">
        <v>0.91832999999999998</v>
      </c>
      <c r="F510">
        <v>0.87834999999999996</v>
      </c>
      <c r="G510">
        <v>0.87114000000000003</v>
      </c>
      <c r="H510">
        <v>4.9059999999999999E-2</v>
      </c>
      <c r="I510">
        <v>0.9264</v>
      </c>
      <c r="J510">
        <v>3.4849999999999999E-2</v>
      </c>
    </row>
    <row r="511" spans="1:10" x14ac:dyDescent="0.2">
      <c r="A511" t="s">
        <v>361</v>
      </c>
      <c r="B511" t="s">
        <v>363</v>
      </c>
      <c r="C511" t="s">
        <v>128</v>
      </c>
      <c r="D511" t="s">
        <v>884</v>
      </c>
      <c r="E511">
        <v>0.94284000000000001</v>
      </c>
      <c r="F511">
        <v>0.87792999999999999</v>
      </c>
      <c r="G511">
        <v>0.83221000000000001</v>
      </c>
      <c r="H511">
        <v>5.7099999999999998E-2</v>
      </c>
      <c r="I511">
        <v>0.90144999999999997</v>
      </c>
      <c r="J511">
        <v>5.1729999999999998E-2</v>
      </c>
    </row>
    <row r="512" spans="1:10" x14ac:dyDescent="0.2">
      <c r="A512" t="s">
        <v>361</v>
      </c>
      <c r="B512" t="s">
        <v>363</v>
      </c>
      <c r="C512" t="s">
        <v>143</v>
      </c>
      <c r="D512" t="s">
        <v>884</v>
      </c>
      <c r="E512">
        <v>0.96647000000000005</v>
      </c>
      <c r="F512">
        <v>0.88461000000000001</v>
      </c>
      <c r="G512">
        <v>0.88710999999999995</v>
      </c>
      <c r="H512">
        <v>5.0729999999999997E-2</v>
      </c>
      <c r="I512">
        <v>0.96299000000000001</v>
      </c>
      <c r="J512">
        <v>3.4029999999999998E-2</v>
      </c>
    </row>
    <row r="513" spans="1:10" x14ac:dyDescent="0.2">
      <c r="A513" t="s">
        <v>361</v>
      </c>
      <c r="B513" t="s">
        <v>363</v>
      </c>
      <c r="C513" t="s">
        <v>148</v>
      </c>
      <c r="D513" t="s">
        <v>884</v>
      </c>
      <c r="E513">
        <v>0.97374000000000005</v>
      </c>
      <c r="F513">
        <v>0.89776</v>
      </c>
      <c r="G513">
        <v>0.88956999999999997</v>
      </c>
      <c r="H513">
        <v>4.752E-2</v>
      </c>
      <c r="I513">
        <v>0.98616000000000004</v>
      </c>
      <c r="J513">
        <v>1.704E-2</v>
      </c>
    </row>
    <row r="514" spans="1:10" x14ac:dyDescent="0.2">
      <c r="A514" t="s">
        <v>361</v>
      </c>
      <c r="B514" t="s">
        <v>363</v>
      </c>
      <c r="C514" t="s">
        <v>157</v>
      </c>
      <c r="D514" t="s">
        <v>884</v>
      </c>
      <c r="E514">
        <v>0.96965000000000001</v>
      </c>
      <c r="F514">
        <v>0.93608999999999998</v>
      </c>
      <c r="G514">
        <v>0.83536999999999995</v>
      </c>
      <c r="H514">
        <v>6.2619999999999995E-2</v>
      </c>
      <c r="I514">
        <v>0.91247999999999996</v>
      </c>
      <c r="J514">
        <v>4.7890000000000002E-2</v>
      </c>
    </row>
    <row r="515" spans="1:10" x14ac:dyDescent="0.2">
      <c r="A515" t="s">
        <v>361</v>
      </c>
      <c r="B515" t="s">
        <v>363</v>
      </c>
      <c r="C515" t="s">
        <v>115</v>
      </c>
      <c r="D515" t="s">
        <v>884</v>
      </c>
      <c r="E515">
        <v>0.93859999999999999</v>
      </c>
      <c r="F515">
        <v>0.82135999999999998</v>
      </c>
      <c r="G515">
        <v>0.85436000000000001</v>
      </c>
      <c r="H515">
        <v>4.2560000000000001E-2</v>
      </c>
      <c r="I515">
        <v>0.89793000000000001</v>
      </c>
      <c r="J515">
        <v>3.5130000000000002E-2</v>
      </c>
    </row>
    <row r="516" spans="1:10" x14ac:dyDescent="0.2">
      <c r="A516" t="s">
        <v>361</v>
      </c>
      <c r="B516" t="s">
        <v>363</v>
      </c>
      <c r="C516" t="s">
        <v>120</v>
      </c>
      <c r="D516" t="s">
        <v>884</v>
      </c>
      <c r="E516">
        <v>0.91637000000000002</v>
      </c>
      <c r="F516">
        <v>0.80047999999999997</v>
      </c>
      <c r="G516">
        <v>0.88339999999999996</v>
      </c>
      <c r="H516">
        <v>4.3749999999999997E-2</v>
      </c>
      <c r="I516">
        <v>0.80442000000000002</v>
      </c>
      <c r="J516">
        <v>5.3280000000000001E-2</v>
      </c>
    </row>
    <row r="517" spans="1:10" x14ac:dyDescent="0.2">
      <c r="A517" t="s">
        <v>361</v>
      </c>
      <c r="B517" t="s">
        <v>363</v>
      </c>
      <c r="C517" t="s">
        <v>91</v>
      </c>
      <c r="D517" t="s">
        <v>884</v>
      </c>
      <c r="E517">
        <v>0.93752000000000002</v>
      </c>
      <c r="F517">
        <v>0.80608000000000002</v>
      </c>
      <c r="G517">
        <v>0.85553999999999997</v>
      </c>
      <c r="H517">
        <v>4.9709999999999997E-2</v>
      </c>
      <c r="I517">
        <v>0.90349999999999997</v>
      </c>
      <c r="J517">
        <v>3.8539999999999998E-2</v>
      </c>
    </row>
    <row r="518" spans="1:10" x14ac:dyDescent="0.2">
      <c r="A518" t="s">
        <v>361</v>
      </c>
      <c r="B518" t="s">
        <v>363</v>
      </c>
      <c r="C518" t="s">
        <v>121</v>
      </c>
      <c r="D518" t="s">
        <v>884</v>
      </c>
      <c r="E518">
        <v>0.93945999999999996</v>
      </c>
      <c r="F518">
        <v>0.80622000000000005</v>
      </c>
      <c r="G518">
        <v>0.82643999999999995</v>
      </c>
      <c r="H518">
        <v>5.3280000000000001E-2</v>
      </c>
      <c r="I518">
        <v>0.95286000000000004</v>
      </c>
      <c r="J518">
        <v>3.125E-2</v>
      </c>
    </row>
    <row r="519" spans="1:10" x14ac:dyDescent="0.2">
      <c r="A519" t="s">
        <v>361</v>
      </c>
      <c r="B519" t="s">
        <v>363</v>
      </c>
      <c r="C519" t="s">
        <v>122</v>
      </c>
      <c r="D519" t="s">
        <v>884</v>
      </c>
      <c r="E519">
        <v>0.91735999999999995</v>
      </c>
      <c r="F519">
        <v>0.78212999999999999</v>
      </c>
      <c r="G519">
        <v>0.76285999999999998</v>
      </c>
      <c r="H519">
        <v>5.2249999999999998E-2</v>
      </c>
      <c r="I519">
        <v>0.86229</v>
      </c>
      <c r="J519">
        <v>4.0460000000000003E-2</v>
      </c>
    </row>
    <row r="520" spans="1:10" x14ac:dyDescent="0.2">
      <c r="A520" t="s">
        <v>361</v>
      </c>
      <c r="B520" t="s">
        <v>363</v>
      </c>
      <c r="C520" t="s">
        <v>124</v>
      </c>
      <c r="D520" t="s">
        <v>884</v>
      </c>
      <c r="E520">
        <v>0.8992</v>
      </c>
      <c r="F520">
        <v>0.80532000000000004</v>
      </c>
      <c r="G520">
        <v>0.83760000000000001</v>
      </c>
      <c r="H520">
        <v>5.629E-2</v>
      </c>
      <c r="I520">
        <v>0.81652999999999998</v>
      </c>
      <c r="J520">
        <v>5.2549999999999999E-2</v>
      </c>
    </row>
    <row r="521" spans="1:10" x14ac:dyDescent="0.2">
      <c r="A521" t="s">
        <v>361</v>
      </c>
      <c r="B521" t="s">
        <v>363</v>
      </c>
      <c r="C521" t="s">
        <v>134</v>
      </c>
      <c r="D521" t="s">
        <v>884</v>
      </c>
      <c r="E521">
        <v>0.93493000000000004</v>
      </c>
      <c r="F521">
        <v>0.88922999999999996</v>
      </c>
      <c r="G521">
        <v>0.87502000000000002</v>
      </c>
      <c r="H521">
        <v>4.5999999999999999E-2</v>
      </c>
      <c r="I521">
        <v>0.87531999999999999</v>
      </c>
      <c r="J521">
        <v>4.5699999999999998E-2</v>
      </c>
    </row>
    <row r="522" spans="1:10" x14ac:dyDescent="0.2">
      <c r="A522" t="s">
        <v>361</v>
      </c>
      <c r="B522" t="s">
        <v>363</v>
      </c>
      <c r="C522" t="s">
        <v>141</v>
      </c>
      <c r="D522" t="s">
        <v>884</v>
      </c>
      <c r="E522">
        <v>0.90661999999999998</v>
      </c>
      <c r="F522">
        <v>0.81423999999999996</v>
      </c>
      <c r="G522">
        <v>0.86934</v>
      </c>
      <c r="H522">
        <v>4.8980000000000003E-2</v>
      </c>
      <c r="I522">
        <v>0.88587000000000005</v>
      </c>
      <c r="J522">
        <v>4.4830000000000002E-2</v>
      </c>
    </row>
    <row r="523" spans="1:10" x14ac:dyDescent="0.2">
      <c r="A523" t="s">
        <v>361</v>
      </c>
      <c r="B523" t="s">
        <v>363</v>
      </c>
      <c r="C523" t="s">
        <v>144</v>
      </c>
      <c r="D523" t="s">
        <v>884</v>
      </c>
      <c r="E523">
        <v>0.95813999999999999</v>
      </c>
      <c r="F523">
        <v>0.85619000000000001</v>
      </c>
      <c r="G523">
        <v>0.84794999999999998</v>
      </c>
      <c r="H523">
        <v>5.0849999999999999E-2</v>
      </c>
      <c r="I523">
        <v>0.89853000000000005</v>
      </c>
      <c r="J523">
        <v>3.6700000000000003E-2</v>
      </c>
    </row>
    <row r="524" spans="1:10" x14ac:dyDescent="0.2">
      <c r="A524" t="s">
        <v>361</v>
      </c>
      <c r="B524" t="s">
        <v>363</v>
      </c>
      <c r="C524" t="s">
        <v>151</v>
      </c>
      <c r="D524" t="s">
        <v>884</v>
      </c>
      <c r="E524">
        <v>0.93815000000000004</v>
      </c>
      <c r="F524">
        <v>0.85114000000000001</v>
      </c>
      <c r="G524">
        <v>0.86495</v>
      </c>
      <c r="H524">
        <v>4.5679999999999998E-2</v>
      </c>
      <c r="I524">
        <v>0.92957999999999996</v>
      </c>
      <c r="J524">
        <v>3.8510000000000003E-2</v>
      </c>
    </row>
    <row r="525" spans="1:10" x14ac:dyDescent="0.2">
      <c r="A525" t="s">
        <v>361</v>
      </c>
      <c r="B525" t="s">
        <v>363</v>
      </c>
      <c r="C525" t="s">
        <v>152</v>
      </c>
      <c r="D525" t="s">
        <v>884</v>
      </c>
      <c r="E525">
        <v>0.92218</v>
      </c>
      <c r="F525">
        <v>0.77275000000000005</v>
      </c>
      <c r="G525">
        <v>0.85006000000000004</v>
      </c>
      <c r="H525">
        <v>5.2490000000000002E-2</v>
      </c>
      <c r="I525">
        <v>0.93193000000000004</v>
      </c>
      <c r="J525">
        <v>4.0869999999999997E-2</v>
      </c>
    </row>
    <row r="526" spans="1:10" x14ac:dyDescent="0.2">
      <c r="A526" t="s">
        <v>361</v>
      </c>
      <c r="B526" t="s">
        <v>363</v>
      </c>
      <c r="C526" t="s">
        <v>161</v>
      </c>
      <c r="D526" t="s">
        <v>884</v>
      </c>
      <c r="E526">
        <v>0.92737000000000003</v>
      </c>
      <c r="F526">
        <v>0.85375000000000001</v>
      </c>
      <c r="G526">
        <v>0.89644000000000001</v>
      </c>
      <c r="H526">
        <v>5.228E-2</v>
      </c>
      <c r="I526">
        <v>0.93261000000000005</v>
      </c>
      <c r="J526">
        <v>3.7999999999999999E-2</v>
      </c>
    </row>
    <row r="527" spans="1:10" x14ac:dyDescent="0.2">
      <c r="A527" t="s">
        <v>361</v>
      </c>
      <c r="B527" t="s">
        <v>363</v>
      </c>
      <c r="C527" t="s">
        <v>163</v>
      </c>
      <c r="D527" t="s">
        <v>884</v>
      </c>
      <c r="E527">
        <v>0.95875999999999995</v>
      </c>
      <c r="F527">
        <v>0.93459999999999999</v>
      </c>
      <c r="G527">
        <v>0.86</v>
      </c>
      <c r="H527">
        <v>5.8270000000000002E-2</v>
      </c>
      <c r="I527">
        <v>0.92893999999999999</v>
      </c>
      <c r="J527">
        <v>4.9399999999999999E-2</v>
      </c>
    </row>
    <row r="528" spans="1:10" x14ac:dyDescent="0.2">
      <c r="A528" t="s">
        <v>361</v>
      </c>
      <c r="B528" t="s">
        <v>363</v>
      </c>
      <c r="C528" t="s">
        <v>378</v>
      </c>
      <c r="D528" t="s">
        <v>884</v>
      </c>
      <c r="E528">
        <v>0.96319999999999995</v>
      </c>
      <c r="F528">
        <v>0.91859000000000002</v>
      </c>
      <c r="G528">
        <v>0.89736000000000005</v>
      </c>
      <c r="H528">
        <v>4.0099999999999997E-2</v>
      </c>
      <c r="I528">
        <v>0.80966000000000005</v>
      </c>
      <c r="J528">
        <v>4.9209999999999997E-2</v>
      </c>
    </row>
    <row r="529" spans="1:10" x14ac:dyDescent="0.2">
      <c r="A529" t="s">
        <v>361</v>
      </c>
      <c r="B529" t="s">
        <v>363</v>
      </c>
      <c r="C529" t="s">
        <v>118</v>
      </c>
      <c r="D529" t="s">
        <v>884</v>
      </c>
      <c r="E529">
        <v>0.93508000000000002</v>
      </c>
      <c r="F529">
        <v>0.89100000000000001</v>
      </c>
      <c r="G529">
        <v>0.90661000000000003</v>
      </c>
      <c r="H529">
        <v>3.9289999999999999E-2</v>
      </c>
      <c r="I529">
        <v>0.82882</v>
      </c>
      <c r="J529">
        <v>5.0040000000000001E-2</v>
      </c>
    </row>
    <row r="530" spans="1:10" x14ac:dyDescent="0.2">
      <c r="A530" t="s">
        <v>361</v>
      </c>
      <c r="B530" t="s">
        <v>363</v>
      </c>
      <c r="C530" t="s">
        <v>132</v>
      </c>
      <c r="D530" t="s">
        <v>884</v>
      </c>
      <c r="E530">
        <v>0.93113000000000001</v>
      </c>
      <c r="F530">
        <v>0.81803000000000003</v>
      </c>
      <c r="G530">
        <v>0.82693000000000005</v>
      </c>
      <c r="H530">
        <v>5.7450000000000001E-2</v>
      </c>
      <c r="I530">
        <v>0.93716999999999995</v>
      </c>
      <c r="J530">
        <v>3.4700000000000002E-2</v>
      </c>
    </row>
    <row r="531" spans="1:10" x14ac:dyDescent="0.2">
      <c r="A531" t="s">
        <v>361</v>
      </c>
      <c r="B531" t="s">
        <v>363</v>
      </c>
      <c r="C531" t="s">
        <v>153</v>
      </c>
      <c r="D531" t="s">
        <v>884</v>
      </c>
      <c r="E531">
        <v>0.88898999999999995</v>
      </c>
      <c r="F531">
        <v>0.79193999999999998</v>
      </c>
      <c r="G531">
        <v>0.82082999999999995</v>
      </c>
      <c r="H531">
        <v>5.3949999999999998E-2</v>
      </c>
      <c r="I531">
        <v>0.92152999999999996</v>
      </c>
      <c r="J531">
        <v>5.2089999999999997E-2</v>
      </c>
    </row>
    <row r="532" spans="1:10" x14ac:dyDescent="0.2">
      <c r="A532" t="s">
        <v>361</v>
      </c>
      <c r="B532" t="s">
        <v>363</v>
      </c>
      <c r="C532" t="s">
        <v>838</v>
      </c>
      <c r="D532" t="s">
        <v>884</v>
      </c>
      <c r="E532">
        <v>0.99812999999999996</v>
      </c>
      <c r="F532">
        <v>0.99441000000000002</v>
      </c>
      <c r="G532">
        <v>0.9335</v>
      </c>
      <c r="H532">
        <v>3.508E-2</v>
      </c>
      <c r="I532">
        <v>0.91229000000000005</v>
      </c>
      <c r="J532">
        <v>9.2950000000000005E-2</v>
      </c>
    </row>
    <row r="533" spans="1:10" x14ac:dyDescent="0.2">
      <c r="A533" t="s">
        <v>361</v>
      </c>
      <c r="B533" t="s">
        <v>363</v>
      </c>
      <c r="C533" t="s">
        <v>355</v>
      </c>
      <c r="D533" t="s">
        <v>884</v>
      </c>
      <c r="E533">
        <v>0.94206999999999996</v>
      </c>
      <c r="F533">
        <v>0.86151999999999995</v>
      </c>
      <c r="G533">
        <v>0.86626000000000003</v>
      </c>
      <c r="H533">
        <v>7.8600000000000007E-3</v>
      </c>
      <c r="I533">
        <v>0.89558000000000004</v>
      </c>
      <c r="J533">
        <v>1.3990000000000001E-2</v>
      </c>
    </row>
    <row r="534" spans="1:10" x14ac:dyDescent="0.2">
      <c r="A534" t="s">
        <v>361</v>
      </c>
      <c r="B534" t="s">
        <v>363</v>
      </c>
      <c r="C534" t="s">
        <v>125</v>
      </c>
      <c r="D534" t="s">
        <v>884</v>
      </c>
      <c r="E534">
        <v>0.95194000000000001</v>
      </c>
      <c r="F534">
        <v>0.86375999999999997</v>
      </c>
      <c r="G534">
        <v>0.86629</v>
      </c>
      <c r="H534">
        <v>4.8899999999999999E-2</v>
      </c>
      <c r="I534">
        <v>0.93335000000000001</v>
      </c>
      <c r="J534">
        <v>3.2169999999999997E-2</v>
      </c>
    </row>
    <row r="535" spans="1:10" x14ac:dyDescent="0.2">
      <c r="A535" t="s">
        <v>361</v>
      </c>
      <c r="B535" t="s">
        <v>363</v>
      </c>
      <c r="C535" t="s">
        <v>138</v>
      </c>
      <c r="D535" t="s">
        <v>884</v>
      </c>
      <c r="E535">
        <v>0.97723000000000004</v>
      </c>
      <c r="F535">
        <v>0.92557999999999996</v>
      </c>
      <c r="G535">
        <v>0.90581999999999996</v>
      </c>
      <c r="H535">
        <v>6.7379999999999995E-2</v>
      </c>
      <c r="I535">
        <v>0.94582999999999995</v>
      </c>
      <c r="J535">
        <v>4.5699999999999998E-2</v>
      </c>
    </row>
    <row r="536" spans="1:10" x14ac:dyDescent="0.2">
      <c r="A536" t="s">
        <v>361</v>
      </c>
      <c r="B536" t="s">
        <v>363</v>
      </c>
      <c r="C536" t="s">
        <v>156</v>
      </c>
      <c r="D536" t="s">
        <v>884</v>
      </c>
      <c r="E536">
        <v>0.97043000000000001</v>
      </c>
      <c r="F536">
        <v>0.90971000000000002</v>
      </c>
      <c r="G536">
        <v>0.83743000000000001</v>
      </c>
      <c r="H536">
        <v>5.1479999999999998E-2</v>
      </c>
      <c r="I536">
        <v>0.87324000000000002</v>
      </c>
      <c r="J536">
        <v>4.9639999999999997E-2</v>
      </c>
    </row>
    <row r="537" spans="1:10" x14ac:dyDescent="0.2">
      <c r="A537" t="s">
        <v>361</v>
      </c>
      <c r="B537" t="s">
        <v>363</v>
      </c>
      <c r="C537" t="s">
        <v>164</v>
      </c>
      <c r="D537" t="s">
        <v>884</v>
      </c>
      <c r="E537">
        <v>0.90168999999999999</v>
      </c>
      <c r="F537">
        <v>0.82060999999999995</v>
      </c>
      <c r="G537">
        <v>0.82108000000000003</v>
      </c>
      <c r="H537">
        <v>6.3350000000000004E-2</v>
      </c>
      <c r="I537">
        <v>0.93303000000000003</v>
      </c>
      <c r="J537">
        <v>3.049E-2</v>
      </c>
    </row>
    <row r="538" spans="1:10" x14ac:dyDescent="0.2">
      <c r="A538" t="s">
        <v>361</v>
      </c>
      <c r="B538" t="s">
        <v>363</v>
      </c>
      <c r="C538" t="s">
        <v>117</v>
      </c>
      <c r="D538" t="s">
        <v>884</v>
      </c>
      <c r="E538">
        <v>0.94328000000000001</v>
      </c>
      <c r="F538">
        <v>0.88312000000000002</v>
      </c>
      <c r="G538">
        <v>0.89520999999999995</v>
      </c>
      <c r="H538">
        <v>4.4949999999999997E-2</v>
      </c>
      <c r="I538">
        <v>0.90580000000000005</v>
      </c>
      <c r="J538">
        <v>4.4600000000000001E-2</v>
      </c>
    </row>
    <row r="539" spans="1:10" x14ac:dyDescent="0.2">
      <c r="A539" t="s">
        <v>361</v>
      </c>
      <c r="B539" t="s">
        <v>363</v>
      </c>
      <c r="C539" t="s">
        <v>126</v>
      </c>
      <c r="D539" t="s">
        <v>884</v>
      </c>
      <c r="E539">
        <v>0.96436999999999995</v>
      </c>
      <c r="F539">
        <v>0.87172000000000005</v>
      </c>
      <c r="G539">
        <v>0.84619</v>
      </c>
      <c r="H539">
        <v>4.684E-2</v>
      </c>
      <c r="I539">
        <v>0.88732</v>
      </c>
      <c r="J539">
        <v>4.9590000000000002E-2</v>
      </c>
    </row>
    <row r="540" spans="1:10" x14ac:dyDescent="0.2">
      <c r="A540" t="s">
        <v>361</v>
      </c>
      <c r="B540" t="s">
        <v>363</v>
      </c>
      <c r="C540" t="s">
        <v>129</v>
      </c>
      <c r="D540" t="s">
        <v>884</v>
      </c>
      <c r="E540">
        <v>0.92639000000000005</v>
      </c>
      <c r="F540">
        <v>0.88024000000000002</v>
      </c>
      <c r="G540">
        <v>0.82526999999999995</v>
      </c>
      <c r="H540">
        <v>5.5710000000000003E-2</v>
      </c>
      <c r="I540">
        <v>0.95155999999999996</v>
      </c>
      <c r="J540">
        <v>3.8929999999999999E-2</v>
      </c>
    </row>
    <row r="541" spans="1:10" x14ac:dyDescent="0.2">
      <c r="A541" t="s">
        <v>361</v>
      </c>
      <c r="B541" t="s">
        <v>363</v>
      </c>
      <c r="C541" t="s">
        <v>133</v>
      </c>
      <c r="D541" t="s">
        <v>884</v>
      </c>
      <c r="E541">
        <v>0.96396000000000004</v>
      </c>
      <c r="F541">
        <v>0.89653000000000005</v>
      </c>
      <c r="G541">
        <v>0.87304000000000004</v>
      </c>
      <c r="H541">
        <v>4.6550000000000001E-2</v>
      </c>
      <c r="I541">
        <v>0.89627000000000001</v>
      </c>
      <c r="J541">
        <v>3.4810000000000001E-2</v>
      </c>
    </row>
    <row r="542" spans="1:10" x14ac:dyDescent="0.2">
      <c r="A542" t="s">
        <v>361</v>
      </c>
      <c r="B542" t="s">
        <v>363</v>
      </c>
      <c r="C542" t="s">
        <v>146</v>
      </c>
      <c r="D542" t="s">
        <v>884</v>
      </c>
      <c r="E542">
        <v>0.93267999999999995</v>
      </c>
      <c r="F542">
        <v>0.94049000000000005</v>
      </c>
      <c r="G542">
        <v>0.91044000000000003</v>
      </c>
      <c r="H542">
        <v>3.9539999999999999E-2</v>
      </c>
      <c r="I542">
        <v>0.94006999999999996</v>
      </c>
      <c r="J542">
        <v>3.4090000000000002E-2</v>
      </c>
    </row>
    <row r="543" spans="1:10" x14ac:dyDescent="0.2">
      <c r="A543" t="s">
        <v>361</v>
      </c>
      <c r="B543" t="s">
        <v>363</v>
      </c>
      <c r="C543" t="s">
        <v>147</v>
      </c>
      <c r="D543" t="s">
        <v>884</v>
      </c>
      <c r="E543">
        <v>0.94320999999999999</v>
      </c>
      <c r="F543">
        <v>0.85284000000000004</v>
      </c>
      <c r="G543">
        <v>0.87238000000000004</v>
      </c>
      <c r="H543">
        <v>4.9160000000000002E-2</v>
      </c>
      <c r="I543">
        <v>0.86407</v>
      </c>
      <c r="J543">
        <v>5.5939999999999997E-2</v>
      </c>
    </row>
    <row r="544" spans="1:10" x14ac:dyDescent="0.2">
      <c r="A544" t="s">
        <v>361</v>
      </c>
      <c r="B544" t="s">
        <v>363</v>
      </c>
      <c r="C544" t="s">
        <v>149</v>
      </c>
      <c r="D544" t="s">
        <v>884</v>
      </c>
      <c r="E544">
        <v>0.96389000000000002</v>
      </c>
      <c r="F544">
        <v>0.90042999999999995</v>
      </c>
      <c r="G544">
        <v>0.94449000000000005</v>
      </c>
      <c r="H544">
        <v>3.526E-2</v>
      </c>
      <c r="I544">
        <v>0.91807000000000005</v>
      </c>
      <c r="J544">
        <v>4.5440000000000001E-2</v>
      </c>
    </row>
    <row r="545" spans="1:10" x14ac:dyDescent="0.2">
      <c r="A545" t="s">
        <v>361</v>
      </c>
      <c r="B545" t="s">
        <v>363</v>
      </c>
      <c r="C545" t="s">
        <v>83</v>
      </c>
      <c r="D545" t="s">
        <v>884</v>
      </c>
      <c r="E545">
        <v>0.90608999999999995</v>
      </c>
      <c r="F545">
        <v>0.84623000000000004</v>
      </c>
      <c r="G545">
        <v>0.88127</v>
      </c>
      <c r="H545">
        <v>3.8769999999999999E-2</v>
      </c>
      <c r="I545">
        <v>0.90286</v>
      </c>
      <c r="J545">
        <v>4.3229999999999998E-2</v>
      </c>
    </row>
    <row r="546" spans="1:10" x14ac:dyDescent="0.2">
      <c r="A546" t="s">
        <v>361</v>
      </c>
      <c r="B546" t="s">
        <v>363</v>
      </c>
      <c r="C546" t="s">
        <v>162</v>
      </c>
      <c r="D546" t="s">
        <v>884</v>
      </c>
      <c r="E546">
        <v>0.89963000000000004</v>
      </c>
      <c r="F546">
        <v>0.79085000000000005</v>
      </c>
      <c r="G546">
        <v>0.87616000000000005</v>
      </c>
      <c r="H546">
        <v>5.2130000000000003E-2</v>
      </c>
      <c r="I546">
        <v>0.92705000000000004</v>
      </c>
      <c r="J546">
        <v>4.675E-2</v>
      </c>
    </row>
    <row r="547" spans="1:10" x14ac:dyDescent="0.2">
      <c r="A547" t="s">
        <v>361</v>
      </c>
      <c r="B547" t="s">
        <v>363</v>
      </c>
      <c r="C547" t="s">
        <v>165</v>
      </c>
      <c r="D547" t="s">
        <v>884</v>
      </c>
      <c r="E547">
        <v>0.93086000000000002</v>
      </c>
      <c r="F547">
        <v>0.81096000000000001</v>
      </c>
      <c r="G547">
        <v>0.86560000000000004</v>
      </c>
      <c r="H547">
        <v>5.0139999999999997E-2</v>
      </c>
      <c r="I547">
        <v>0.93035999999999996</v>
      </c>
      <c r="J547">
        <v>5.228E-2</v>
      </c>
    </row>
    <row r="548" spans="1:10" x14ac:dyDescent="0.2">
      <c r="A548" t="s">
        <v>361</v>
      </c>
      <c r="B548" t="s">
        <v>363</v>
      </c>
      <c r="C548" t="s">
        <v>167</v>
      </c>
      <c r="D548" t="s">
        <v>884</v>
      </c>
      <c r="E548">
        <v>0.97674000000000005</v>
      </c>
      <c r="F548">
        <v>0.93269000000000002</v>
      </c>
      <c r="G548">
        <v>0.88751000000000002</v>
      </c>
      <c r="H548">
        <v>4.9180000000000001E-2</v>
      </c>
      <c r="I548">
        <v>0.96411999999999998</v>
      </c>
      <c r="J548">
        <v>2.9170000000000001E-2</v>
      </c>
    </row>
    <row r="549" spans="1:10" x14ac:dyDescent="0.2">
      <c r="A549" t="s">
        <v>361</v>
      </c>
      <c r="B549" t="s">
        <v>363</v>
      </c>
      <c r="C549" t="s">
        <v>127</v>
      </c>
      <c r="D549" t="s">
        <v>884</v>
      </c>
      <c r="E549">
        <v>0.97202999999999995</v>
      </c>
      <c r="F549">
        <v>0.90793000000000001</v>
      </c>
      <c r="G549">
        <v>0.85531000000000001</v>
      </c>
      <c r="H549">
        <v>5.5899999999999998E-2</v>
      </c>
      <c r="I549">
        <v>0.96409999999999996</v>
      </c>
      <c r="J549">
        <v>2.58E-2</v>
      </c>
    </row>
    <row r="550" spans="1:10" x14ac:dyDescent="0.2">
      <c r="A550" t="s">
        <v>361</v>
      </c>
      <c r="B550" t="s">
        <v>363</v>
      </c>
      <c r="C550" t="s">
        <v>135</v>
      </c>
      <c r="D550" t="s">
        <v>884</v>
      </c>
      <c r="E550">
        <v>0.95923000000000003</v>
      </c>
      <c r="F550">
        <v>0.88217999999999996</v>
      </c>
      <c r="G550">
        <v>0.83145000000000002</v>
      </c>
      <c r="H550">
        <v>5.2510000000000001E-2</v>
      </c>
      <c r="I550">
        <v>0.92669000000000001</v>
      </c>
      <c r="J550">
        <v>3.7690000000000001E-2</v>
      </c>
    </row>
    <row r="551" spans="1:10" x14ac:dyDescent="0.2">
      <c r="A551" t="s">
        <v>361</v>
      </c>
      <c r="B551" t="s">
        <v>363</v>
      </c>
      <c r="C551" t="s">
        <v>139</v>
      </c>
      <c r="D551" t="s">
        <v>884</v>
      </c>
      <c r="E551">
        <v>0.93284999999999996</v>
      </c>
      <c r="F551">
        <v>0.89375000000000004</v>
      </c>
      <c r="G551">
        <v>0.90910000000000002</v>
      </c>
      <c r="H551">
        <v>4.8140000000000002E-2</v>
      </c>
      <c r="I551">
        <v>0.98353000000000002</v>
      </c>
      <c r="J551">
        <v>1.9699999999999999E-2</v>
      </c>
    </row>
    <row r="552" spans="1:10" x14ac:dyDescent="0.2">
      <c r="A552" t="s">
        <v>361</v>
      </c>
      <c r="B552" t="s">
        <v>363</v>
      </c>
      <c r="C552" t="s">
        <v>142</v>
      </c>
      <c r="D552" t="s">
        <v>884</v>
      </c>
      <c r="E552">
        <v>0.88568000000000002</v>
      </c>
      <c r="F552">
        <v>0.74</v>
      </c>
      <c r="G552">
        <v>0.83274999999999999</v>
      </c>
      <c r="H552">
        <v>5.5309999999999998E-2</v>
      </c>
      <c r="I552">
        <v>0.87805999999999995</v>
      </c>
      <c r="J552">
        <v>4.9209999999999997E-2</v>
      </c>
    </row>
    <row r="553" spans="1:10" x14ac:dyDescent="0.2">
      <c r="A553" t="s">
        <v>361</v>
      </c>
      <c r="B553" t="s">
        <v>363</v>
      </c>
      <c r="C553" t="s">
        <v>150</v>
      </c>
      <c r="D553" t="s">
        <v>884</v>
      </c>
      <c r="E553">
        <v>0.97377999999999998</v>
      </c>
      <c r="F553">
        <v>0.94957000000000003</v>
      </c>
      <c r="G553">
        <v>0.91512000000000004</v>
      </c>
      <c r="H553">
        <v>3.8980000000000001E-2</v>
      </c>
      <c r="I553">
        <v>0.88917000000000002</v>
      </c>
      <c r="J553">
        <v>4.6559999999999997E-2</v>
      </c>
    </row>
    <row r="554" spans="1:10" x14ac:dyDescent="0.2">
      <c r="A554" t="s">
        <v>361</v>
      </c>
      <c r="B554" t="s">
        <v>363</v>
      </c>
      <c r="C554" t="s">
        <v>154</v>
      </c>
      <c r="D554" t="s">
        <v>884</v>
      </c>
      <c r="E554">
        <v>0.92898000000000003</v>
      </c>
      <c r="F554">
        <v>0.73760000000000003</v>
      </c>
      <c r="G554">
        <v>0.76900000000000002</v>
      </c>
      <c r="H554">
        <v>5.3400000000000003E-2</v>
      </c>
      <c r="I554">
        <v>0.90059</v>
      </c>
      <c r="J554">
        <v>3.8989999999999997E-2</v>
      </c>
    </row>
    <row r="555" spans="1:10" x14ac:dyDescent="0.2">
      <c r="A555" t="s">
        <v>361</v>
      </c>
      <c r="B555" t="s">
        <v>363</v>
      </c>
      <c r="C555" t="s">
        <v>155</v>
      </c>
      <c r="D555" t="s">
        <v>884</v>
      </c>
      <c r="E555">
        <v>0.97224999999999995</v>
      </c>
      <c r="F555">
        <v>0.91788999999999998</v>
      </c>
      <c r="G555">
        <v>0.89015</v>
      </c>
      <c r="H555">
        <v>4.7960000000000003E-2</v>
      </c>
      <c r="I555">
        <v>0.97399000000000002</v>
      </c>
      <c r="J555">
        <v>3.1579999999999997E-2</v>
      </c>
    </row>
    <row r="556" spans="1:10" x14ac:dyDescent="0.2">
      <c r="A556" t="s">
        <v>361</v>
      </c>
      <c r="B556" t="s">
        <v>363</v>
      </c>
      <c r="C556" t="s">
        <v>166</v>
      </c>
      <c r="D556" t="s">
        <v>884</v>
      </c>
      <c r="E556">
        <v>0.93140999999999996</v>
      </c>
      <c r="F556">
        <v>0.72521000000000002</v>
      </c>
      <c r="G556">
        <v>0.83294000000000001</v>
      </c>
      <c r="H556">
        <v>5.0189999999999999E-2</v>
      </c>
      <c r="I556">
        <v>0.91061999999999999</v>
      </c>
      <c r="J556">
        <v>3.4790000000000001E-2</v>
      </c>
    </row>
    <row r="557" spans="1:10" x14ac:dyDescent="0.2">
      <c r="A557" t="s">
        <v>361</v>
      </c>
      <c r="B557" t="s">
        <v>363</v>
      </c>
      <c r="C557" t="s">
        <v>116</v>
      </c>
      <c r="D557" t="s">
        <v>884</v>
      </c>
      <c r="E557">
        <v>0.97258</v>
      </c>
      <c r="F557">
        <v>0.91844000000000003</v>
      </c>
      <c r="G557">
        <v>0.86265999999999998</v>
      </c>
      <c r="H557">
        <v>4.0090000000000001E-2</v>
      </c>
      <c r="I557">
        <v>0.88202999999999998</v>
      </c>
      <c r="J557">
        <v>5.8430000000000003E-2</v>
      </c>
    </row>
    <row r="558" spans="1:10" x14ac:dyDescent="0.2">
      <c r="A558" t="s">
        <v>361</v>
      </c>
      <c r="B558" t="s">
        <v>363</v>
      </c>
      <c r="C558" t="s">
        <v>119</v>
      </c>
      <c r="D558" t="s">
        <v>884</v>
      </c>
      <c r="E558">
        <v>0.96538000000000002</v>
      </c>
      <c r="F558">
        <v>0.89051999999999998</v>
      </c>
      <c r="G558">
        <v>0.90261999999999998</v>
      </c>
      <c r="H558">
        <v>4.2939999999999999E-2</v>
      </c>
      <c r="I558">
        <v>0.91393999999999997</v>
      </c>
      <c r="J558">
        <v>5.4969999999999998E-2</v>
      </c>
    </row>
    <row r="559" spans="1:10" x14ac:dyDescent="0.2">
      <c r="A559" t="s">
        <v>361</v>
      </c>
      <c r="B559" t="s">
        <v>363</v>
      </c>
      <c r="C559" t="s">
        <v>94</v>
      </c>
      <c r="D559" t="s">
        <v>884</v>
      </c>
      <c r="E559">
        <v>0.9143</v>
      </c>
      <c r="F559">
        <v>0.82225000000000004</v>
      </c>
      <c r="G559">
        <v>0.85651999999999995</v>
      </c>
      <c r="H559">
        <v>5.0020000000000002E-2</v>
      </c>
      <c r="I559">
        <v>0.91827000000000003</v>
      </c>
      <c r="J559">
        <v>3.9370000000000002E-2</v>
      </c>
    </row>
    <row r="560" spans="1:10" x14ac:dyDescent="0.2">
      <c r="A560" t="s">
        <v>361</v>
      </c>
      <c r="B560" t="s">
        <v>363</v>
      </c>
      <c r="C560" t="s">
        <v>130</v>
      </c>
      <c r="D560" t="s">
        <v>884</v>
      </c>
      <c r="E560">
        <v>0.87134999999999996</v>
      </c>
      <c r="F560">
        <v>0.78274999999999995</v>
      </c>
      <c r="G560">
        <v>0.85592000000000001</v>
      </c>
      <c r="H560">
        <v>5.1830000000000001E-2</v>
      </c>
      <c r="I560">
        <v>0.79913000000000001</v>
      </c>
      <c r="J560">
        <v>4.8570000000000002E-2</v>
      </c>
    </row>
    <row r="561" spans="1:10" x14ac:dyDescent="0.2">
      <c r="A561" t="s">
        <v>361</v>
      </c>
      <c r="B561" t="s">
        <v>363</v>
      </c>
      <c r="C561" t="s">
        <v>131</v>
      </c>
      <c r="D561" t="s">
        <v>884</v>
      </c>
      <c r="E561">
        <v>0.93930000000000002</v>
      </c>
      <c r="F561">
        <v>0.86695</v>
      </c>
      <c r="G561">
        <v>0.92593000000000003</v>
      </c>
      <c r="H561">
        <v>4.0640000000000003E-2</v>
      </c>
      <c r="I561">
        <v>0.91713999999999996</v>
      </c>
      <c r="J561">
        <v>3.2730000000000002E-2</v>
      </c>
    </row>
    <row r="562" spans="1:10" x14ac:dyDescent="0.2">
      <c r="A562" t="s">
        <v>361</v>
      </c>
      <c r="B562" t="s">
        <v>363</v>
      </c>
      <c r="C562" t="s">
        <v>136</v>
      </c>
      <c r="D562" t="s">
        <v>884</v>
      </c>
      <c r="E562">
        <v>0.94103000000000003</v>
      </c>
      <c r="F562">
        <v>0.82521</v>
      </c>
      <c r="G562">
        <v>0.90537000000000001</v>
      </c>
      <c r="H562">
        <v>5.2159999999999998E-2</v>
      </c>
      <c r="I562">
        <v>0.89012000000000002</v>
      </c>
      <c r="J562">
        <v>4.2229999999999997E-2</v>
      </c>
    </row>
    <row r="563" spans="1:10" x14ac:dyDescent="0.2">
      <c r="A563" t="s">
        <v>361</v>
      </c>
      <c r="B563" t="s">
        <v>363</v>
      </c>
      <c r="C563" t="s">
        <v>137</v>
      </c>
      <c r="D563" t="s">
        <v>884</v>
      </c>
      <c r="E563">
        <v>0.96089999999999998</v>
      </c>
      <c r="F563">
        <v>0.84123999999999999</v>
      </c>
      <c r="G563">
        <v>0.88644999999999996</v>
      </c>
      <c r="H563">
        <v>4.9599999999999998E-2</v>
      </c>
      <c r="I563">
        <v>0.83030000000000004</v>
      </c>
      <c r="J563">
        <v>4.5850000000000002E-2</v>
      </c>
    </row>
    <row r="564" spans="1:10" x14ac:dyDescent="0.2">
      <c r="A564" t="s">
        <v>361</v>
      </c>
      <c r="B564" t="s">
        <v>363</v>
      </c>
      <c r="C564" t="s">
        <v>145</v>
      </c>
      <c r="D564" t="s">
        <v>884</v>
      </c>
      <c r="E564">
        <v>0.91263000000000005</v>
      </c>
      <c r="F564">
        <v>0.87899000000000005</v>
      </c>
      <c r="G564">
        <v>0.88797000000000004</v>
      </c>
      <c r="H564">
        <v>4.3139999999999998E-2</v>
      </c>
      <c r="I564">
        <v>0.78754999999999997</v>
      </c>
      <c r="J564">
        <v>5.9110000000000003E-2</v>
      </c>
    </row>
    <row r="565" spans="1:10" x14ac:dyDescent="0.2">
      <c r="A565" t="s">
        <v>361</v>
      </c>
      <c r="B565" t="s">
        <v>363</v>
      </c>
      <c r="C565" t="s">
        <v>409</v>
      </c>
      <c r="D565" t="s">
        <v>884</v>
      </c>
      <c r="E565">
        <v>0.97813000000000005</v>
      </c>
      <c r="F565">
        <v>0.98</v>
      </c>
      <c r="G565">
        <v>0.98131000000000002</v>
      </c>
      <c r="H565">
        <v>2.3619999999999999E-2</v>
      </c>
      <c r="I565">
        <v>0.89417000000000002</v>
      </c>
      <c r="J565">
        <v>6.3320000000000001E-2</v>
      </c>
    </row>
    <row r="566" spans="1:10" x14ac:dyDescent="0.2">
      <c r="A566" t="s">
        <v>361</v>
      </c>
      <c r="B566" t="s">
        <v>363</v>
      </c>
      <c r="C566" t="s">
        <v>404</v>
      </c>
      <c r="D566" t="s">
        <v>884</v>
      </c>
      <c r="E566">
        <v>0.94615000000000005</v>
      </c>
      <c r="F566">
        <v>0.85036</v>
      </c>
      <c r="G566">
        <v>0.86014999999999997</v>
      </c>
      <c r="H566">
        <v>1.5570000000000001E-2</v>
      </c>
      <c r="I566">
        <v>0.87934000000000001</v>
      </c>
      <c r="J566">
        <v>3.2829999999999998E-2</v>
      </c>
    </row>
    <row r="567" spans="1:10" x14ac:dyDescent="0.2">
      <c r="A567" t="s">
        <v>361</v>
      </c>
      <c r="B567" t="s">
        <v>363</v>
      </c>
      <c r="C567" t="s">
        <v>407</v>
      </c>
      <c r="D567" t="s">
        <v>884</v>
      </c>
      <c r="E567">
        <v>0.93918999999999997</v>
      </c>
      <c r="F567">
        <v>0.85823000000000005</v>
      </c>
      <c r="G567">
        <v>0.88114000000000003</v>
      </c>
      <c r="H567">
        <v>1.6080000000000001E-2</v>
      </c>
      <c r="I567">
        <v>0.90978000000000003</v>
      </c>
      <c r="J567">
        <v>1.5169999999999999E-2</v>
      </c>
    </row>
    <row r="568" spans="1:10" x14ac:dyDescent="0.2">
      <c r="A568" t="s">
        <v>361</v>
      </c>
      <c r="B568" t="s">
        <v>363</v>
      </c>
      <c r="C568" t="s">
        <v>408</v>
      </c>
      <c r="D568" t="s">
        <v>884</v>
      </c>
      <c r="E568">
        <v>0.9415</v>
      </c>
      <c r="F568">
        <v>0.87488999999999995</v>
      </c>
      <c r="G568">
        <v>0.87114000000000003</v>
      </c>
      <c r="H568">
        <v>1.745E-2</v>
      </c>
      <c r="I568">
        <v>0.89390999999999998</v>
      </c>
      <c r="J568">
        <v>1.848E-2</v>
      </c>
    </row>
    <row r="569" spans="1:10" x14ac:dyDescent="0.2">
      <c r="A569" t="s">
        <v>361</v>
      </c>
      <c r="B569" t="s">
        <v>363</v>
      </c>
      <c r="C569" t="s">
        <v>85</v>
      </c>
      <c r="D569" t="s">
        <v>884</v>
      </c>
      <c r="E569">
        <v>0.95067999999999997</v>
      </c>
      <c r="F569">
        <v>0.90110999999999997</v>
      </c>
      <c r="G569">
        <v>0.85236999999999996</v>
      </c>
      <c r="H569">
        <v>6.3710000000000003E-2</v>
      </c>
      <c r="I569">
        <v>0.89724000000000004</v>
      </c>
      <c r="J569">
        <v>5.6689999999999997E-2</v>
      </c>
    </row>
    <row r="570" spans="1:10" x14ac:dyDescent="0.2">
      <c r="A570" t="s">
        <v>361</v>
      </c>
      <c r="B570" t="s">
        <v>363</v>
      </c>
      <c r="C570" t="s">
        <v>140</v>
      </c>
      <c r="D570" t="s">
        <v>884</v>
      </c>
      <c r="E570">
        <v>0.90898999999999996</v>
      </c>
      <c r="F570">
        <v>0.80611999999999995</v>
      </c>
      <c r="G570">
        <v>0.88941999999999999</v>
      </c>
      <c r="H570">
        <v>5.3269999999999998E-2</v>
      </c>
      <c r="I570">
        <v>0.90373000000000003</v>
      </c>
      <c r="J570">
        <v>3.8030000000000001E-2</v>
      </c>
    </row>
    <row r="571" spans="1:10" x14ac:dyDescent="0.2">
      <c r="A571" t="s">
        <v>361</v>
      </c>
      <c r="B571" t="s">
        <v>363</v>
      </c>
      <c r="C571" t="s">
        <v>377</v>
      </c>
      <c r="D571" t="s">
        <v>884</v>
      </c>
      <c r="I571">
        <v>0.86816000000000004</v>
      </c>
      <c r="J571">
        <v>5.1740000000000001E-2</v>
      </c>
    </row>
    <row r="572" spans="1:10" x14ac:dyDescent="0.2">
      <c r="A572" t="s">
        <v>361</v>
      </c>
      <c r="B572" t="s">
        <v>363</v>
      </c>
      <c r="C572" t="s">
        <v>158</v>
      </c>
      <c r="D572" t="s">
        <v>884</v>
      </c>
      <c r="E572">
        <v>0.96216999999999997</v>
      </c>
      <c r="F572">
        <v>0.88639000000000001</v>
      </c>
      <c r="G572">
        <v>0.83701000000000003</v>
      </c>
      <c r="H572">
        <v>5.0720000000000001E-2</v>
      </c>
      <c r="I572">
        <v>0.89741000000000004</v>
      </c>
      <c r="J572">
        <v>4.614E-2</v>
      </c>
    </row>
    <row r="573" spans="1:10" x14ac:dyDescent="0.2">
      <c r="A573" t="s">
        <v>361</v>
      </c>
      <c r="B573" t="s">
        <v>363</v>
      </c>
      <c r="C573" t="s">
        <v>159</v>
      </c>
      <c r="D573" t="s">
        <v>884</v>
      </c>
      <c r="E573">
        <v>0.92991000000000001</v>
      </c>
      <c r="F573">
        <v>0.83528999999999998</v>
      </c>
      <c r="G573">
        <v>0.89132999999999996</v>
      </c>
      <c r="H573">
        <v>4.0399999999999998E-2</v>
      </c>
      <c r="I573">
        <v>0.92654000000000003</v>
      </c>
      <c r="J573">
        <v>4.1029999999999997E-2</v>
      </c>
    </row>
    <row r="574" spans="1:10" x14ac:dyDescent="0.2">
      <c r="A574" t="s">
        <v>361</v>
      </c>
      <c r="B574" t="s">
        <v>363</v>
      </c>
      <c r="C574" t="s">
        <v>406</v>
      </c>
      <c r="D574" t="s">
        <v>884</v>
      </c>
      <c r="E574">
        <v>0.94003000000000003</v>
      </c>
      <c r="F574">
        <v>0.86084000000000005</v>
      </c>
      <c r="G574">
        <v>0.87017999999999995</v>
      </c>
      <c r="H574">
        <v>1.754E-2</v>
      </c>
      <c r="I574">
        <v>0.90944000000000003</v>
      </c>
      <c r="J574">
        <v>1.5740000000000001E-2</v>
      </c>
    </row>
    <row r="575" spans="1:10" x14ac:dyDescent="0.2">
      <c r="A575" t="s">
        <v>361</v>
      </c>
      <c r="B575" t="s">
        <v>363</v>
      </c>
      <c r="C575" t="s">
        <v>405</v>
      </c>
      <c r="D575" t="s">
        <v>884</v>
      </c>
      <c r="E575">
        <v>0.94184999999999997</v>
      </c>
      <c r="F575">
        <v>0.86136000000000001</v>
      </c>
      <c r="G575">
        <v>0.84755999999999998</v>
      </c>
      <c r="H575">
        <v>2.1600000000000001E-2</v>
      </c>
      <c r="I575">
        <v>0.91068000000000005</v>
      </c>
      <c r="J575">
        <v>1.6580000000000001E-2</v>
      </c>
    </row>
    <row r="576" spans="1:10" x14ac:dyDescent="0.2">
      <c r="A576" t="s">
        <v>361</v>
      </c>
      <c r="B576" t="s">
        <v>364</v>
      </c>
      <c r="C576" t="s">
        <v>355</v>
      </c>
      <c r="D576" t="s">
        <v>884</v>
      </c>
      <c r="F576">
        <v>0.89541000000000004</v>
      </c>
      <c r="G576">
        <v>0.94552000000000003</v>
      </c>
      <c r="H576">
        <v>2.7310000000000001E-2</v>
      </c>
      <c r="I576">
        <v>0.98055999999999999</v>
      </c>
      <c r="J576">
        <v>1.366E-2</v>
      </c>
    </row>
    <row r="577" spans="1:10" x14ac:dyDescent="0.2">
      <c r="A577" t="s">
        <v>361</v>
      </c>
      <c r="B577" t="s">
        <v>364</v>
      </c>
      <c r="C577" t="s">
        <v>91</v>
      </c>
      <c r="D577" t="s">
        <v>884</v>
      </c>
      <c r="F577">
        <v>0.86265999999999998</v>
      </c>
      <c r="G577">
        <v>0.93447999999999998</v>
      </c>
      <c r="H577">
        <v>5.0250000000000003E-2</v>
      </c>
      <c r="I577">
        <v>0.98243000000000003</v>
      </c>
      <c r="J577">
        <v>1.8939999999999999E-2</v>
      </c>
    </row>
    <row r="578" spans="1:10" x14ac:dyDescent="0.2">
      <c r="A578" t="s">
        <v>361</v>
      </c>
      <c r="B578" t="s">
        <v>364</v>
      </c>
      <c r="C578" t="s">
        <v>136</v>
      </c>
      <c r="D578" t="s">
        <v>884</v>
      </c>
      <c r="F578">
        <v>1</v>
      </c>
      <c r="G578">
        <v>0.95904999999999996</v>
      </c>
      <c r="H578">
        <v>4.0759999999999998E-2</v>
      </c>
      <c r="I578">
        <v>0.98111000000000004</v>
      </c>
      <c r="J578">
        <v>2.281E-2</v>
      </c>
    </row>
    <row r="579" spans="1:10" x14ac:dyDescent="0.2">
      <c r="A579" t="s">
        <v>361</v>
      </c>
      <c r="B579" t="s">
        <v>364</v>
      </c>
      <c r="C579" t="s">
        <v>140</v>
      </c>
      <c r="D579" t="s">
        <v>884</v>
      </c>
      <c r="F579">
        <v>0.85760000000000003</v>
      </c>
      <c r="G579">
        <v>0.94610000000000005</v>
      </c>
      <c r="H579">
        <v>4.8669999999999998E-2</v>
      </c>
      <c r="I579">
        <v>0.97736000000000001</v>
      </c>
      <c r="J579">
        <v>2.4369999999999999E-2</v>
      </c>
    </row>
    <row r="580" spans="1:10" x14ac:dyDescent="0.2">
      <c r="A580" t="s">
        <v>362</v>
      </c>
      <c r="B580" t="s">
        <v>355</v>
      </c>
      <c r="C580" t="s">
        <v>118</v>
      </c>
      <c r="D580" t="s">
        <v>885</v>
      </c>
      <c r="E580">
        <v>2894</v>
      </c>
      <c r="F580">
        <v>3596</v>
      </c>
      <c r="G580">
        <v>-702</v>
      </c>
    </row>
    <row r="581" spans="1:10" x14ac:dyDescent="0.2">
      <c r="A581" t="s">
        <v>362</v>
      </c>
      <c r="B581" t="s">
        <v>355</v>
      </c>
      <c r="C581" t="s">
        <v>137</v>
      </c>
      <c r="D581" t="s">
        <v>885</v>
      </c>
      <c r="E581">
        <v>3319</v>
      </c>
      <c r="F581">
        <v>3311</v>
      </c>
      <c r="G581">
        <v>8</v>
      </c>
    </row>
    <row r="582" spans="1:10" x14ac:dyDescent="0.2">
      <c r="A582" t="s">
        <v>362</v>
      </c>
      <c r="B582" t="s">
        <v>355</v>
      </c>
      <c r="C582" t="s">
        <v>152</v>
      </c>
      <c r="D582" t="s">
        <v>885</v>
      </c>
      <c r="E582">
        <v>6431</v>
      </c>
      <c r="F582">
        <v>6438</v>
      </c>
      <c r="G582">
        <v>-7</v>
      </c>
    </row>
    <row r="583" spans="1:10" x14ac:dyDescent="0.2">
      <c r="A583" t="s">
        <v>362</v>
      </c>
      <c r="B583" t="s">
        <v>355</v>
      </c>
      <c r="C583" t="s">
        <v>355</v>
      </c>
      <c r="D583" t="s">
        <v>885</v>
      </c>
      <c r="E583">
        <v>12644</v>
      </c>
      <c r="F583">
        <v>13345</v>
      </c>
      <c r="G583">
        <v>-701</v>
      </c>
    </row>
    <row r="584" spans="1:10" x14ac:dyDescent="0.2">
      <c r="A584" t="s">
        <v>362</v>
      </c>
      <c r="B584" t="s">
        <v>356</v>
      </c>
      <c r="C584" t="s">
        <v>118</v>
      </c>
      <c r="D584" t="s">
        <v>885</v>
      </c>
      <c r="E584">
        <v>22945</v>
      </c>
      <c r="F584">
        <v>31856</v>
      </c>
      <c r="G584">
        <v>-8911</v>
      </c>
    </row>
    <row r="585" spans="1:10" x14ac:dyDescent="0.2">
      <c r="A585" t="s">
        <v>362</v>
      </c>
      <c r="B585" t="s">
        <v>356</v>
      </c>
      <c r="C585" t="s">
        <v>124</v>
      </c>
      <c r="D585" t="s">
        <v>885</v>
      </c>
      <c r="E585">
        <v>1</v>
      </c>
      <c r="F585">
        <v>2</v>
      </c>
      <c r="G585">
        <v>-1</v>
      </c>
    </row>
    <row r="586" spans="1:10" x14ac:dyDescent="0.2">
      <c r="A586" t="s">
        <v>362</v>
      </c>
      <c r="B586" t="s">
        <v>356</v>
      </c>
      <c r="C586" t="s">
        <v>137</v>
      </c>
      <c r="D586" t="s">
        <v>885</v>
      </c>
      <c r="E586">
        <v>34164</v>
      </c>
      <c r="F586">
        <v>36302</v>
      </c>
      <c r="G586">
        <v>-2138</v>
      </c>
    </row>
    <row r="587" spans="1:10" x14ac:dyDescent="0.2">
      <c r="A587" t="s">
        <v>362</v>
      </c>
      <c r="B587" t="s">
        <v>356</v>
      </c>
      <c r="C587" t="s">
        <v>152</v>
      </c>
      <c r="D587" t="s">
        <v>885</v>
      </c>
      <c r="E587">
        <v>44908</v>
      </c>
      <c r="F587">
        <v>54767</v>
      </c>
      <c r="G587">
        <v>-9859</v>
      </c>
    </row>
    <row r="588" spans="1:10" x14ac:dyDescent="0.2">
      <c r="A588" t="s">
        <v>362</v>
      </c>
      <c r="B588" t="s">
        <v>356</v>
      </c>
      <c r="C588" t="s">
        <v>355</v>
      </c>
      <c r="D588" t="s">
        <v>885</v>
      </c>
      <c r="E588">
        <v>102018</v>
      </c>
      <c r="F588">
        <v>122927</v>
      </c>
      <c r="G588">
        <v>-20909</v>
      </c>
    </row>
    <row r="589" spans="1:10" x14ac:dyDescent="0.2">
      <c r="A589" t="s">
        <v>865</v>
      </c>
      <c r="B589" t="s">
        <v>355</v>
      </c>
      <c r="C589" t="s">
        <v>403</v>
      </c>
      <c r="D589" t="s">
        <v>403</v>
      </c>
      <c r="E589">
        <v>20870</v>
      </c>
    </row>
    <row r="590" spans="1:10" x14ac:dyDescent="0.2">
      <c r="A590" t="s">
        <v>355</v>
      </c>
      <c r="B590" t="s">
        <v>670</v>
      </c>
      <c r="C590" t="s">
        <v>403</v>
      </c>
      <c r="D590" t="s">
        <v>403</v>
      </c>
      <c r="E590">
        <v>68</v>
      </c>
      <c r="F590">
        <v>38</v>
      </c>
      <c r="G590">
        <v>9983.84</v>
      </c>
    </row>
    <row r="591" spans="1:10" x14ac:dyDescent="0.2">
      <c r="A591" t="s">
        <v>355</v>
      </c>
      <c r="B591" t="s">
        <v>670</v>
      </c>
      <c r="C591" t="s">
        <v>671</v>
      </c>
      <c r="D591" t="s">
        <v>403</v>
      </c>
      <c r="E591">
        <v>193301</v>
      </c>
      <c r="F591">
        <v>119657</v>
      </c>
      <c r="G591">
        <v>338.78</v>
      </c>
    </row>
    <row r="592" spans="1:10" x14ac:dyDescent="0.2">
      <c r="A592" t="s">
        <v>355</v>
      </c>
      <c r="B592" t="s">
        <v>670</v>
      </c>
      <c r="C592" t="s">
        <v>115</v>
      </c>
      <c r="D592" t="s">
        <v>403</v>
      </c>
      <c r="E592">
        <v>2123</v>
      </c>
      <c r="F592">
        <v>1674</v>
      </c>
      <c r="G592">
        <v>715.93</v>
      </c>
    </row>
    <row r="593" spans="1:7" x14ac:dyDescent="0.2">
      <c r="A593" t="s">
        <v>355</v>
      </c>
      <c r="B593" t="s">
        <v>670</v>
      </c>
      <c r="C593" t="s">
        <v>116</v>
      </c>
      <c r="D593" t="s">
        <v>403</v>
      </c>
      <c r="E593">
        <v>1239</v>
      </c>
      <c r="F593">
        <v>644</v>
      </c>
      <c r="G593">
        <v>287.02</v>
      </c>
    </row>
    <row r="594" spans="1:7" x14ac:dyDescent="0.2">
      <c r="A594" t="s">
        <v>355</v>
      </c>
      <c r="B594" t="s">
        <v>670</v>
      </c>
      <c r="C594" t="s">
        <v>117</v>
      </c>
      <c r="D594" t="s">
        <v>403</v>
      </c>
      <c r="E594">
        <v>1425</v>
      </c>
      <c r="F594">
        <v>920</v>
      </c>
      <c r="G594">
        <v>294.66000000000003</v>
      </c>
    </row>
    <row r="595" spans="1:7" x14ac:dyDescent="0.2">
      <c r="A595" t="s">
        <v>355</v>
      </c>
      <c r="B595" t="s">
        <v>670</v>
      </c>
      <c r="C595" t="s">
        <v>118</v>
      </c>
      <c r="D595" t="s">
        <v>403</v>
      </c>
      <c r="E595">
        <v>811</v>
      </c>
      <c r="F595">
        <v>279</v>
      </c>
      <c r="G595">
        <v>119.83</v>
      </c>
    </row>
    <row r="596" spans="1:7" x14ac:dyDescent="0.2">
      <c r="A596" t="s">
        <v>355</v>
      </c>
      <c r="B596" t="s">
        <v>670</v>
      </c>
      <c r="C596" t="s">
        <v>119</v>
      </c>
      <c r="D596" t="s">
        <v>403</v>
      </c>
      <c r="E596">
        <v>675</v>
      </c>
      <c r="F596">
        <v>399</v>
      </c>
      <c r="G596">
        <v>239.66</v>
      </c>
    </row>
    <row r="597" spans="1:7" x14ac:dyDescent="0.2">
      <c r="A597" t="s">
        <v>355</v>
      </c>
      <c r="B597" t="s">
        <v>670</v>
      </c>
      <c r="C597" t="s">
        <v>120</v>
      </c>
      <c r="D597" t="s">
        <v>403</v>
      </c>
      <c r="E597">
        <v>323</v>
      </c>
      <c r="F597">
        <v>155</v>
      </c>
      <c r="G597">
        <v>161.13</v>
      </c>
    </row>
    <row r="598" spans="1:7" x14ac:dyDescent="0.2">
      <c r="A598" t="s">
        <v>355</v>
      </c>
      <c r="B598" t="s">
        <v>670</v>
      </c>
      <c r="C598" t="s">
        <v>91</v>
      </c>
      <c r="D598" t="s">
        <v>403</v>
      </c>
      <c r="E598">
        <v>3936</v>
      </c>
      <c r="F598">
        <v>2568</v>
      </c>
      <c r="G598">
        <v>424.15</v>
      </c>
    </row>
    <row r="599" spans="1:7" x14ac:dyDescent="0.2">
      <c r="A599" t="s">
        <v>355</v>
      </c>
      <c r="B599" t="s">
        <v>670</v>
      </c>
      <c r="C599" t="s">
        <v>121</v>
      </c>
      <c r="D599" t="s">
        <v>403</v>
      </c>
      <c r="E599">
        <v>2500</v>
      </c>
      <c r="F599">
        <v>1686</v>
      </c>
      <c r="G599">
        <v>376.32</v>
      </c>
    </row>
    <row r="600" spans="1:7" x14ac:dyDescent="0.2">
      <c r="A600" t="s">
        <v>355</v>
      </c>
      <c r="B600" t="s">
        <v>670</v>
      </c>
      <c r="C600" t="s">
        <v>122</v>
      </c>
      <c r="D600" t="s">
        <v>403</v>
      </c>
      <c r="E600">
        <v>5554</v>
      </c>
      <c r="F600">
        <v>4551</v>
      </c>
      <c r="G600">
        <v>747.61</v>
      </c>
    </row>
    <row r="601" spans="1:7" x14ac:dyDescent="0.2">
      <c r="A601" t="s">
        <v>355</v>
      </c>
      <c r="B601" t="s">
        <v>670</v>
      </c>
      <c r="C601" t="s">
        <v>94</v>
      </c>
      <c r="D601" t="s">
        <v>403</v>
      </c>
      <c r="E601">
        <v>10896</v>
      </c>
      <c r="F601">
        <v>6973</v>
      </c>
      <c r="G601">
        <v>278.81</v>
      </c>
    </row>
    <row r="602" spans="1:7" x14ac:dyDescent="0.2">
      <c r="A602" t="s">
        <v>355</v>
      </c>
      <c r="B602" t="s">
        <v>670</v>
      </c>
      <c r="C602" t="s">
        <v>123</v>
      </c>
      <c r="D602" t="s">
        <v>403</v>
      </c>
      <c r="E602">
        <v>1873</v>
      </c>
      <c r="F602">
        <v>1131</v>
      </c>
      <c r="G602">
        <v>240.3</v>
      </c>
    </row>
    <row r="603" spans="1:7" x14ac:dyDescent="0.2">
      <c r="A603" t="s">
        <v>355</v>
      </c>
      <c r="B603" t="s">
        <v>670</v>
      </c>
      <c r="C603" t="s">
        <v>124</v>
      </c>
      <c r="D603" t="s">
        <v>403</v>
      </c>
      <c r="E603">
        <v>11038</v>
      </c>
      <c r="F603">
        <v>7409</v>
      </c>
      <c r="G603">
        <v>300.57</v>
      </c>
    </row>
    <row r="604" spans="1:7" x14ac:dyDescent="0.2">
      <c r="A604" t="s">
        <v>355</v>
      </c>
      <c r="B604" t="s">
        <v>670</v>
      </c>
      <c r="C604" t="s">
        <v>125</v>
      </c>
      <c r="D604" t="s">
        <v>403</v>
      </c>
      <c r="E604">
        <v>14163</v>
      </c>
      <c r="F604">
        <v>9512</v>
      </c>
      <c r="G604">
        <v>310.68</v>
      </c>
    </row>
    <row r="605" spans="1:7" x14ac:dyDescent="0.2">
      <c r="A605" t="s">
        <v>355</v>
      </c>
      <c r="B605" t="s">
        <v>670</v>
      </c>
      <c r="C605" t="s">
        <v>126</v>
      </c>
      <c r="D605" t="s">
        <v>403</v>
      </c>
      <c r="E605">
        <v>13350</v>
      </c>
      <c r="F605">
        <v>8170</v>
      </c>
      <c r="G605">
        <v>220.04</v>
      </c>
    </row>
    <row r="606" spans="1:7" x14ac:dyDescent="0.2">
      <c r="A606" t="s">
        <v>355</v>
      </c>
      <c r="B606" t="s">
        <v>670</v>
      </c>
      <c r="C606" t="s">
        <v>127</v>
      </c>
      <c r="D606" t="s">
        <v>403</v>
      </c>
      <c r="E606">
        <v>5819</v>
      </c>
      <c r="F606">
        <v>2558</v>
      </c>
      <c r="G606">
        <v>220.71</v>
      </c>
    </row>
    <row r="607" spans="1:7" x14ac:dyDescent="0.2">
      <c r="A607" t="s">
        <v>355</v>
      </c>
      <c r="B607" t="s">
        <v>670</v>
      </c>
      <c r="C607" t="s">
        <v>85</v>
      </c>
      <c r="D607" t="s">
        <v>403</v>
      </c>
      <c r="E607">
        <v>4471</v>
      </c>
      <c r="F607">
        <v>2837</v>
      </c>
      <c r="G607">
        <v>294.52</v>
      </c>
    </row>
    <row r="608" spans="1:7" x14ac:dyDescent="0.2">
      <c r="A608" t="s">
        <v>355</v>
      </c>
      <c r="B608" t="s">
        <v>670</v>
      </c>
      <c r="C608" t="s">
        <v>128</v>
      </c>
      <c r="D608" t="s">
        <v>403</v>
      </c>
      <c r="E608">
        <v>1755</v>
      </c>
      <c r="F608">
        <v>1232</v>
      </c>
      <c r="G608">
        <v>497.59</v>
      </c>
    </row>
    <row r="609" spans="1:7" x14ac:dyDescent="0.2">
      <c r="A609" t="s">
        <v>355</v>
      </c>
      <c r="B609" t="s">
        <v>670</v>
      </c>
      <c r="C609" t="s">
        <v>129</v>
      </c>
      <c r="D609" t="s">
        <v>403</v>
      </c>
      <c r="E609">
        <v>8750</v>
      </c>
      <c r="F609">
        <v>6310</v>
      </c>
      <c r="G609">
        <v>355.4</v>
      </c>
    </row>
    <row r="610" spans="1:7" x14ac:dyDescent="0.2">
      <c r="A610" t="s">
        <v>355</v>
      </c>
      <c r="B610" t="s">
        <v>670</v>
      </c>
      <c r="C610" t="s">
        <v>130</v>
      </c>
      <c r="D610" t="s">
        <v>403</v>
      </c>
      <c r="E610">
        <v>1811</v>
      </c>
      <c r="F610">
        <v>1219</v>
      </c>
      <c r="G610">
        <v>447.31</v>
      </c>
    </row>
    <row r="611" spans="1:7" x14ac:dyDescent="0.2">
      <c r="A611" t="s">
        <v>355</v>
      </c>
      <c r="B611" t="s">
        <v>670</v>
      </c>
      <c r="C611" t="s">
        <v>131</v>
      </c>
      <c r="D611" t="s">
        <v>403</v>
      </c>
      <c r="E611">
        <v>3888</v>
      </c>
      <c r="F611">
        <v>2361</v>
      </c>
      <c r="G611">
        <v>300.39</v>
      </c>
    </row>
    <row r="612" spans="1:7" x14ac:dyDescent="0.2">
      <c r="A612" t="s">
        <v>355</v>
      </c>
      <c r="B612" t="s">
        <v>670</v>
      </c>
      <c r="C612" t="s">
        <v>132</v>
      </c>
      <c r="D612" t="s">
        <v>403</v>
      </c>
      <c r="E612">
        <v>5862</v>
      </c>
      <c r="F612">
        <v>2546</v>
      </c>
      <c r="G612">
        <v>392.23</v>
      </c>
    </row>
    <row r="613" spans="1:7" x14ac:dyDescent="0.2">
      <c r="A613" t="s">
        <v>355</v>
      </c>
      <c r="B613" t="s">
        <v>670</v>
      </c>
      <c r="C613" t="s">
        <v>133</v>
      </c>
      <c r="D613" t="s">
        <v>403</v>
      </c>
      <c r="E613">
        <v>5555</v>
      </c>
      <c r="F613">
        <v>3544</v>
      </c>
      <c r="G613">
        <v>461.28</v>
      </c>
    </row>
    <row r="614" spans="1:7" x14ac:dyDescent="0.2">
      <c r="A614" t="s">
        <v>355</v>
      </c>
      <c r="B614" t="s">
        <v>670</v>
      </c>
      <c r="C614" t="s">
        <v>134</v>
      </c>
      <c r="D614" t="s">
        <v>403</v>
      </c>
      <c r="E614">
        <v>3346</v>
      </c>
      <c r="F614">
        <v>2539</v>
      </c>
      <c r="G614">
        <v>520.88</v>
      </c>
    </row>
    <row r="615" spans="1:7" x14ac:dyDescent="0.2">
      <c r="A615" t="s">
        <v>355</v>
      </c>
      <c r="B615" t="s">
        <v>670</v>
      </c>
      <c r="C615" t="s">
        <v>135</v>
      </c>
      <c r="D615" t="s">
        <v>403</v>
      </c>
      <c r="E615">
        <v>2350</v>
      </c>
      <c r="F615">
        <v>1481</v>
      </c>
      <c r="G615">
        <v>363.14</v>
      </c>
    </row>
    <row r="616" spans="1:7" x14ac:dyDescent="0.2">
      <c r="A616" t="s">
        <v>355</v>
      </c>
      <c r="B616" t="s">
        <v>670</v>
      </c>
      <c r="C616" t="s">
        <v>136</v>
      </c>
      <c r="D616" t="s">
        <v>403</v>
      </c>
      <c r="E616">
        <v>5178</v>
      </c>
      <c r="F616">
        <v>1812</v>
      </c>
      <c r="G616">
        <v>124.65</v>
      </c>
    </row>
    <row r="617" spans="1:7" x14ac:dyDescent="0.2">
      <c r="A617" t="s">
        <v>355</v>
      </c>
      <c r="B617" t="s">
        <v>670</v>
      </c>
      <c r="C617" t="s">
        <v>137</v>
      </c>
      <c r="D617" t="s">
        <v>403</v>
      </c>
      <c r="E617">
        <v>2708</v>
      </c>
      <c r="F617">
        <v>1852</v>
      </c>
      <c r="G617">
        <v>280.85000000000002</v>
      </c>
    </row>
    <row r="618" spans="1:7" x14ac:dyDescent="0.2">
      <c r="A618" t="s">
        <v>355</v>
      </c>
      <c r="B618" t="s">
        <v>670</v>
      </c>
      <c r="C618" t="s">
        <v>138</v>
      </c>
      <c r="D618" t="s">
        <v>403</v>
      </c>
      <c r="E618">
        <v>620</v>
      </c>
      <c r="F618">
        <v>175</v>
      </c>
      <c r="G618">
        <v>113.88</v>
      </c>
    </row>
    <row r="619" spans="1:7" x14ac:dyDescent="0.2">
      <c r="A619" t="s">
        <v>355</v>
      </c>
      <c r="B619" t="s">
        <v>670</v>
      </c>
      <c r="C619" t="s">
        <v>139</v>
      </c>
      <c r="D619" t="s">
        <v>403</v>
      </c>
      <c r="E619">
        <v>1537</v>
      </c>
      <c r="F619">
        <v>234</v>
      </c>
      <c r="G619">
        <v>73.67</v>
      </c>
    </row>
    <row r="620" spans="1:7" x14ac:dyDescent="0.2">
      <c r="A620" t="s">
        <v>355</v>
      </c>
      <c r="B620" t="s">
        <v>670</v>
      </c>
      <c r="C620" t="s">
        <v>140</v>
      </c>
      <c r="D620" t="s">
        <v>403</v>
      </c>
      <c r="E620">
        <v>2193</v>
      </c>
      <c r="F620">
        <v>793</v>
      </c>
      <c r="G620">
        <v>141.46</v>
      </c>
    </row>
    <row r="621" spans="1:7" x14ac:dyDescent="0.2">
      <c r="A621" t="s">
        <v>355</v>
      </c>
      <c r="B621" t="s">
        <v>670</v>
      </c>
      <c r="C621" t="s">
        <v>141</v>
      </c>
      <c r="D621" t="s">
        <v>403</v>
      </c>
      <c r="E621">
        <v>3763</v>
      </c>
      <c r="F621">
        <v>2553</v>
      </c>
      <c r="G621">
        <v>423.29</v>
      </c>
    </row>
    <row r="622" spans="1:7" x14ac:dyDescent="0.2">
      <c r="A622" t="s">
        <v>355</v>
      </c>
      <c r="B622" t="s">
        <v>670</v>
      </c>
      <c r="C622" t="s">
        <v>142</v>
      </c>
      <c r="D622" t="s">
        <v>403</v>
      </c>
      <c r="E622">
        <v>584</v>
      </c>
      <c r="F622">
        <v>272</v>
      </c>
      <c r="G622">
        <v>169.39</v>
      </c>
    </row>
    <row r="623" spans="1:7" x14ac:dyDescent="0.2">
      <c r="A623" t="s">
        <v>355</v>
      </c>
      <c r="B623" t="s">
        <v>670</v>
      </c>
      <c r="C623" t="s">
        <v>143</v>
      </c>
      <c r="D623" t="s">
        <v>403</v>
      </c>
      <c r="E623">
        <v>3151</v>
      </c>
      <c r="F623">
        <v>911</v>
      </c>
      <c r="G623">
        <v>144.66999999999999</v>
      </c>
    </row>
    <row r="624" spans="1:7" x14ac:dyDescent="0.2">
      <c r="A624" t="s">
        <v>355</v>
      </c>
      <c r="B624" t="s">
        <v>670</v>
      </c>
      <c r="C624" t="s">
        <v>144</v>
      </c>
      <c r="D624" t="s">
        <v>403</v>
      </c>
      <c r="E624">
        <v>4985</v>
      </c>
      <c r="F624">
        <v>3675</v>
      </c>
      <c r="G624">
        <v>507.29</v>
      </c>
    </row>
    <row r="625" spans="1:7" x14ac:dyDescent="0.2">
      <c r="A625" t="s">
        <v>355</v>
      </c>
      <c r="B625" t="s">
        <v>670</v>
      </c>
      <c r="C625" t="s">
        <v>145</v>
      </c>
      <c r="D625" t="s">
        <v>403</v>
      </c>
      <c r="E625">
        <v>4026</v>
      </c>
      <c r="F625">
        <v>2848</v>
      </c>
      <c r="G625">
        <v>522.32000000000005</v>
      </c>
    </row>
    <row r="626" spans="1:7" x14ac:dyDescent="0.2">
      <c r="A626" t="s">
        <v>355</v>
      </c>
      <c r="B626" t="s">
        <v>670</v>
      </c>
      <c r="C626" t="s">
        <v>146</v>
      </c>
      <c r="D626" t="s">
        <v>403</v>
      </c>
      <c r="E626">
        <v>2383</v>
      </c>
      <c r="F626">
        <v>1511</v>
      </c>
      <c r="G626">
        <v>261.14999999999998</v>
      </c>
    </row>
    <row r="627" spans="1:7" x14ac:dyDescent="0.2">
      <c r="A627" t="s">
        <v>355</v>
      </c>
      <c r="B627" t="s">
        <v>670</v>
      </c>
      <c r="C627" t="s">
        <v>147</v>
      </c>
      <c r="D627" t="s">
        <v>403</v>
      </c>
      <c r="E627">
        <v>7289</v>
      </c>
      <c r="F627">
        <v>5366</v>
      </c>
      <c r="G627">
        <v>449.26</v>
      </c>
    </row>
    <row r="628" spans="1:7" x14ac:dyDescent="0.2">
      <c r="A628" t="s">
        <v>355</v>
      </c>
      <c r="B628" t="s">
        <v>670</v>
      </c>
      <c r="C628" t="s">
        <v>148</v>
      </c>
      <c r="D628" t="s">
        <v>403</v>
      </c>
      <c r="E628">
        <v>412</v>
      </c>
      <c r="F628">
        <v>97</v>
      </c>
      <c r="G628">
        <v>93.41</v>
      </c>
    </row>
    <row r="629" spans="1:7" x14ac:dyDescent="0.2">
      <c r="A629" t="s">
        <v>355</v>
      </c>
      <c r="B629" t="s">
        <v>670</v>
      </c>
      <c r="C629" t="s">
        <v>149</v>
      </c>
      <c r="D629" t="s">
        <v>403</v>
      </c>
      <c r="E629">
        <v>4084</v>
      </c>
      <c r="F629">
        <v>3164</v>
      </c>
      <c r="G629">
        <v>428.24</v>
      </c>
    </row>
    <row r="630" spans="1:7" x14ac:dyDescent="0.2">
      <c r="A630" t="s">
        <v>355</v>
      </c>
      <c r="B630" t="s">
        <v>670</v>
      </c>
      <c r="C630" t="s">
        <v>150</v>
      </c>
      <c r="D630" t="s">
        <v>403</v>
      </c>
      <c r="E630">
        <v>9076</v>
      </c>
      <c r="F630">
        <v>5570</v>
      </c>
      <c r="G630">
        <v>260.51</v>
      </c>
    </row>
    <row r="631" spans="1:7" x14ac:dyDescent="0.2">
      <c r="A631" t="s">
        <v>355</v>
      </c>
      <c r="B631" t="s">
        <v>670</v>
      </c>
      <c r="C631" t="s">
        <v>151</v>
      </c>
      <c r="D631" t="s">
        <v>403</v>
      </c>
      <c r="E631">
        <v>2497</v>
      </c>
      <c r="F631">
        <v>1719</v>
      </c>
      <c r="G631">
        <v>335.08</v>
      </c>
    </row>
    <row r="632" spans="1:7" x14ac:dyDescent="0.2">
      <c r="A632" t="s">
        <v>355</v>
      </c>
      <c r="B632" t="s">
        <v>670</v>
      </c>
      <c r="C632" t="s">
        <v>152</v>
      </c>
      <c r="D632" t="s">
        <v>403</v>
      </c>
      <c r="E632">
        <v>1239</v>
      </c>
      <c r="F632">
        <v>340</v>
      </c>
      <c r="G632">
        <v>106.35</v>
      </c>
    </row>
    <row r="633" spans="1:7" x14ac:dyDescent="0.2">
      <c r="A633" t="s">
        <v>355</v>
      </c>
      <c r="B633" t="s">
        <v>670</v>
      </c>
      <c r="C633" t="s">
        <v>153</v>
      </c>
      <c r="D633" t="s">
        <v>403</v>
      </c>
      <c r="E633">
        <v>1443</v>
      </c>
      <c r="F633">
        <v>1118</v>
      </c>
      <c r="G633">
        <v>535.37</v>
      </c>
    </row>
    <row r="634" spans="1:7" x14ac:dyDescent="0.2">
      <c r="A634" t="s">
        <v>355</v>
      </c>
      <c r="B634" t="s">
        <v>670</v>
      </c>
      <c r="C634" t="s">
        <v>154</v>
      </c>
      <c r="D634" t="s">
        <v>403</v>
      </c>
      <c r="E634">
        <v>475</v>
      </c>
      <c r="F634">
        <v>205</v>
      </c>
      <c r="G634">
        <v>185.67</v>
      </c>
    </row>
    <row r="635" spans="1:7" x14ac:dyDescent="0.2">
      <c r="A635" t="s">
        <v>355</v>
      </c>
      <c r="B635" t="s">
        <v>670</v>
      </c>
      <c r="C635" t="s">
        <v>155</v>
      </c>
      <c r="D635" t="s">
        <v>403</v>
      </c>
      <c r="E635">
        <v>342</v>
      </c>
      <c r="F635">
        <v>188</v>
      </c>
      <c r="G635">
        <v>194.3</v>
      </c>
    </row>
    <row r="636" spans="1:7" x14ac:dyDescent="0.2">
      <c r="A636" t="s">
        <v>355</v>
      </c>
      <c r="B636" t="s">
        <v>670</v>
      </c>
      <c r="C636" t="s">
        <v>156</v>
      </c>
      <c r="D636" t="s">
        <v>403</v>
      </c>
      <c r="E636">
        <v>6847</v>
      </c>
      <c r="F636">
        <v>4279</v>
      </c>
      <c r="G636">
        <v>324.7</v>
      </c>
    </row>
    <row r="637" spans="1:7" x14ac:dyDescent="0.2">
      <c r="A637" t="s">
        <v>355</v>
      </c>
      <c r="B637" t="s">
        <v>670</v>
      </c>
      <c r="C637" t="s">
        <v>377</v>
      </c>
      <c r="D637" t="s">
        <v>403</v>
      </c>
      <c r="E637">
        <v>3901</v>
      </c>
      <c r="F637">
        <v>2023</v>
      </c>
      <c r="G637">
        <v>367.52</v>
      </c>
    </row>
    <row r="638" spans="1:7" x14ac:dyDescent="0.2">
      <c r="A638" t="s">
        <v>355</v>
      </c>
      <c r="B638" t="s">
        <v>670</v>
      </c>
      <c r="C638" t="s">
        <v>157</v>
      </c>
      <c r="D638" t="s">
        <v>403</v>
      </c>
      <c r="E638">
        <v>646</v>
      </c>
      <c r="F638">
        <v>410</v>
      </c>
      <c r="G638">
        <v>277.14</v>
      </c>
    </row>
    <row r="639" spans="1:7" x14ac:dyDescent="0.2">
      <c r="A639" t="s">
        <v>355</v>
      </c>
      <c r="B639" t="s">
        <v>670</v>
      </c>
      <c r="C639" t="s">
        <v>158</v>
      </c>
      <c r="D639" t="s">
        <v>403</v>
      </c>
      <c r="E639">
        <v>3863</v>
      </c>
      <c r="F639">
        <v>2253</v>
      </c>
      <c r="G639">
        <v>319.48</v>
      </c>
    </row>
    <row r="640" spans="1:7" x14ac:dyDescent="0.2">
      <c r="A640" t="s">
        <v>355</v>
      </c>
      <c r="B640" t="s">
        <v>670</v>
      </c>
      <c r="C640" t="s">
        <v>159</v>
      </c>
      <c r="D640" t="s">
        <v>403</v>
      </c>
      <c r="E640">
        <v>1124</v>
      </c>
      <c r="F640">
        <v>583</v>
      </c>
      <c r="G640">
        <v>223.76</v>
      </c>
    </row>
    <row r="641" spans="1:7" x14ac:dyDescent="0.2">
      <c r="A641" t="s">
        <v>355</v>
      </c>
      <c r="B641" t="s">
        <v>670</v>
      </c>
      <c r="C641" t="s">
        <v>83</v>
      </c>
      <c r="D641" t="s">
        <v>403</v>
      </c>
      <c r="E641">
        <v>294</v>
      </c>
      <c r="F641">
        <v>216</v>
      </c>
      <c r="G641">
        <v>321.35000000000002</v>
      </c>
    </row>
    <row r="642" spans="1:7" x14ac:dyDescent="0.2">
      <c r="A642" t="s">
        <v>355</v>
      </c>
      <c r="B642" t="s">
        <v>670</v>
      </c>
      <c r="C642" t="s">
        <v>161</v>
      </c>
      <c r="D642" t="s">
        <v>403</v>
      </c>
      <c r="E642">
        <v>452</v>
      </c>
      <c r="F642">
        <v>288</v>
      </c>
      <c r="G642">
        <v>243.09</v>
      </c>
    </row>
    <row r="643" spans="1:7" x14ac:dyDescent="0.2">
      <c r="A643" t="s">
        <v>355</v>
      </c>
      <c r="B643" t="s">
        <v>670</v>
      </c>
      <c r="C643" t="s">
        <v>162</v>
      </c>
      <c r="D643" t="s">
        <v>403</v>
      </c>
      <c r="E643">
        <v>349</v>
      </c>
      <c r="F643">
        <v>50</v>
      </c>
      <c r="G643">
        <v>68.73</v>
      </c>
    </row>
    <row r="644" spans="1:7" x14ac:dyDescent="0.2">
      <c r="A644" t="s">
        <v>355</v>
      </c>
      <c r="B644" t="s">
        <v>670</v>
      </c>
      <c r="C644" t="s">
        <v>163</v>
      </c>
      <c r="D644" t="s">
        <v>403</v>
      </c>
      <c r="E644">
        <v>175</v>
      </c>
      <c r="F644">
        <v>29</v>
      </c>
      <c r="G644">
        <v>82.98</v>
      </c>
    </row>
    <row r="645" spans="1:7" x14ac:dyDescent="0.2">
      <c r="A645" t="s">
        <v>355</v>
      </c>
      <c r="B645" t="s">
        <v>670</v>
      </c>
      <c r="C645" t="s">
        <v>378</v>
      </c>
      <c r="D645" t="s">
        <v>403</v>
      </c>
      <c r="E645">
        <v>154</v>
      </c>
      <c r="F645">
        <v>59</v>
      </c>
      <c r="G645">
        <v>204.92</v>
      </c>
    </row>
    <row r="646" spans="1:7" x14ac:dyDescent="0.2">
      <c r="A646" t="s">
        <v>355</v>
      </c>
      <c r="B646" t="s">
        <v>670</v>
      </c>
      <c r="C646" t="s">
        <v>164</v>
      </c>
      <c r="D646" t="s">
        <v>403</v>
      </c>
      <c r="E646">
        <v>1493</v>
      </c>
      <c r="F646">
        <v>903</v>
      </c>
      <c r="G646">
        <v>226.84</v>
      </c>
    </row>
    <row r="647" spans="1:7" x14ac:dyDescent="0.2">
      <c r="A647" t="s">
        <v>355</v>
      </c>
      <c r="B647" t="s">
        <v>670</v>
      </c>
      <c r="C647" t="s">
        <v>165</v>
      </c>
      <c r="D647" t="s">
        <v>403</v>
      </c>
      <c r="E647">
        <v>487</v>
      </c>
      <c r="F647">
        <v>188</v>
      </c>
      <c r="G647">
        <v>142.71</v>
      </c>
    </row>
    <row r="648" spans="1:7" x14ac:dyDescent="0.2">
      <c r="A648" t="s">
        <v>355</v>
      </c>
      <c r="B648" t="s">
        <v>670</v>
      </c>
      <c r="C648" t="s">
        <v>166</v>
      </c>
      <c r="D648" t="s">
        <v>403</v>
      </c>
      <c r="E648">
        <v>444</v>
      </c>
      <c r="F648">
        <v>163</v>
      </c>
      <c r="G648">
        <v>226.91</v>
      </c>
    </row>
    <row r="649" spans="1:7" x14ac:dyDescent="0.2">
      <c r="A649" t="s">
        <v>355</v>
      </c>
      <c r="B649" t="s">
        <v>670</v>
      </c>
      <c r="C649" t="s">
        <v>167</v>
      </c>
      <c r="D649" t="s">
        <v>403</v>
      </c>
      <c r="E649">
        <v>1506</v>
      </c>
      <c r="F649">
        <v>1074</v>
      </c>
      <c r="G649">
        <v>362.67</v>
      </c>
    </row>
    <row r="650" spans="1:7" x14ac:dyDescent="0.2">
      <c r="A650" t="s">
        <v>355</v>
      </c>
      <c r="B650" t="s">
        <v>672</v>
      </c>
      <c r="C650" t="s">
        <v>403</v>
      </c>
      <c r="D650" t="s">
        <v>403</v>
      </c>
      <c r="E650">
        <v>925</v>
      </c>
      <c r="F650">
        <v>706</v>
      </c>
      <c r="G650">
        <v>436.22</v>
      </c>
    </row>
    <row r="651" spans="1:7" x14ac:dyDescent="0.2">
      <c r="A651" t="s">
        <v>355</v>
      </c>
      <c r="B651" t="s">
        <v>672</v>
      </c>
      <c r="C651" t="s">
        <v>671</v>
      </c>
      <c r="D651" t="s">
        <v>403</v>
      </c>
      <c r="E651">
        <v>22973</v>
      </c>
      <c r="F651">
        <v>2030</v>
      </c>
      <c r="G651">
        <v>73.45</v>
      </c>
    </row>
    <row r="652" spans="1:7" x14ac:dyDescent="0.2">
      <c r="A652" t="s">
        <v>355</v>
      </c>
      <c r="B652" t="s">
        <v>672</v>
      </c>
      <c r="C652" t="s">
        <v>91</v>
      </c>
      <c r="D652" t="s">
        <v>403</v>
      </c>
      <c r="E652">
        <v>9534</v>
      </c>
      <c r="F652">
        <v>552</v>
      </c>
      <c r="G652">
        <v>56.94</v>
      </c>
    </row>
    <row r="653" spans="1:7" x14ac:dyDescent="0.2">
      <c r="A653" t="s">
        <v>355</v>
      </c>
      <c r="B653" t="s">
        <v>672</v>
      </c>
      <c r="C653" t="s">
        <v>136</v>
      </c>
      <c r="D653" t="s">
        <v>403</v>
      </c>
      <c r="E653">
        <v>4269</v>
      </c>
      <c r="F653">
        <v>94</v>
      </c>
      <c r="G653">
        <v>43.62</v>
      </c>
    </row>
    <row r="654" spans="1:7" x14ac:dyDescent="0.2">
      <c r="A654" t="s">
        <v>355</v>
      </c>
      <c r="B654" t="s">
        <v>672</v>
      </c>
      <c r="C654" t="s">
        <v>140</v>
      </c>
      <c r="D654" t="s">
        <v>403</v>
      </c>
      <c r="E654">
        <v>8245</v>
      </c>
      <c r="F654">
        <v>678</v>
      </c>
      <c r="G654">
        <v>67.3</v>
      </c>
    </row>
    <row r="655" spans="1:7" x14ac:dyDescent="0.2">
      <c r="A655" t="s">
        <v>355</v>
      </c>
      <c r="B655" t="s">
        <v>670</v>
      </c>
      <c r="C655" t="s">
        <v>376</v>
      </c>
      <c r="D655" t="s">
        <v>403</v>
      </c>
      <c r="E655">
        <v>68</v>
      </c>
      <c r="F655">
        <v>38</v>
      </c>
      <c r="G655">
        <v>9983.84</v>
      </c>
    </row>
    <row r="656" spans="1:7" x14ac:dyDescent="0.2">
      <c r="A656" t="s">
        <v>355</v>
      </c>
      <c r="B656" t="s">
        <v>670</v>
      </c>
      <c r="C656" t="s">
        <v>406</v>
      </c>
      <c r="D656" t="s">
        <v>403</v>
      </c>
      <c r="E656">
        <v>30745</v>
      </c>
      <c r="F656">
        <v>18170</v>
      </c>
      <c r="G656">
        <v>306.7</v>
      </c>
    </row>
    <row r="657" spans="1:7" x14ac:dyDescent="0.2">
      <c r="A657" t="s">
        <v>355</v>
      </c>
      <c r="B657" t="s">
        <v>670</v>
      </c>
      <c r="C657" t="s">
        <v>404</v>
      </c>
      <c r="D657" t="s">
        <v>403</v>
      </c>
      <c r="E657">
        <v>51114</v>
      </c>
      <c r="F657">
        <v>32545</v>
      </c>
      <c r="G657">
        <v>349.29</v>
      </c>
    </row>
    <row r="658" spans="1:7" x14ac:dyDescent="0.2">
      <c r="A658" t="s">
        <v>355</v>
      </c>
      <c r="B658" t="s">
        <v>670</v>
      </c>
      <c r="C658" t="s">
        <v>405</v>
      </c>
      <c r="D658" t="s">
        <v>403</v>
      </c>
      <c r="E658">
        <v>50271</v>
      </c>
      <c r="F658">
        <v>32375</v>
      </c>
      <c r="G658">
        <v>319.85000000000002</v>
      </c>
    </row>
    <row r="659" spans="1:7" x14ac:dyDescent="0.2">
      <c r="A659" t="s">
        <v>355</v>
      </c>
      <c r="B659" t="s">
        <v>670</v>
      </c>
      <c r="C659" t="s">
        <v>407</v>
      </c>
      <c r="D659" t="s">
        <v>403</v>
      </c>
      <c r="E659">
        <v>29699</v>
      </c>
      <c r="F659">
        <v>14775</v>
      </c>
      <c r="G659">
        <v>280.83999999999997</v>
      </c>
    </row>
    <row r="660" spans="1:7" x14ac:dyDescent="0.2">
      <c r="A660" t="s">
        <v>355</v>
      </c>
      <c r="B660" t="s">
        <v>670</v>
      </c>
      <c r="C660" t="s">
        <v>408</v>
      </c>
      <c r="D660" t="s">
        <v>403</v>
      </c>
      <c r="E660">
        <v>31404</v>
      </c>
      <c r="F660">
        <v>21754</v>
      </c>
      <c r="G660">
        <v>417.27</v>
      </c>
    </row>
    <row r="661" spans="1:7" x14ac:dyDescent="0.2">
      <c r="A661" t="s">
        <v>356</v>
      </c>
      <c r="B661" t="s">
        <v>673</v>
      </c>
      <c r="C661" t="s">
        <v>403</v>
      </c>
      <c r="D661" t="s">
        <v>403</v>
      </c>
      <c r="E661">
        <v>45</v>
      </c>
      <c r="F661">
        <v>26</v>
      </c>
    </row>
    <row r="662" spans="1:7" x14ac:dyDescent="0.2">
      <c r="A662" t="s">
        <v>356</v>
      </c>
      <c r="B662" t="s">
        <v>673</v>
      </c>
      <c r="C662" t="s">
        <v>671</v>
      </c>
      <c r="D662" t="s">
        <v>403</v>
      </c>
      <c r="E662">
        <v>362904</v>
      </c>
      <c r="F662">
        <v>97617</v>
      </c>
    </row>
    <row r="663" spans="1:7" x14ac:dyDescent="0.2">
      <c r="A663" t="s">
        <v>356</v>
      </c>
      <c r="B663" t="s">
        <v>673</v>
      </c>
      <c r="C663" t="s">
        <v>115</v>
      </c>
      <c r="D663" t="s">
        <v>403</v>
      </c>
      <c r="E663">
        <v>3353</v>
      </c>
      <c r="F663">
        <v>828</v>
      </c>
    </row>
    <row r="664" spans="1:7" x14ac:dyDescent="0.2">
      <c r="A664" t="s">
        <v>356</v>
      </c>
      <c r="B664" t="s">
        <v>673</v>
      </c>
      <c r="C664" t="s">
        <v>116</v>
      </c>
      <c r="D664" t="s">
        <v>403</v>
      </c>
      <c r="E664">
        <v>3099</v>
      </c>
      <c r="F664">
        <v>796</v>
      </c>
    </row>
    <row r="665" spans="1:7" x14ac:dyDescent="0.2">
      <c r="A665" t="s">
        <v>356</v>
      </c>
      <c r="B665" t="s">
        <v>673</v>
      </c>
      <c r="C665" t="s">
        <v>117</v>
      </c>
      <c r="D665" t="s">
        <v>403</v>
      </c>
      <c r="E665">
        <v>4821</v>
      </c>
      <c r="F665">
        <v>1395</v>
      </c>
    </row>
    <row r="666" spans="1:7" x14ac:dyDescent="0.2">
      <c r="A666" t="s">
        <v>356</v>
      </c>
      <c r="B666" t="s">
        <v>673</v>
      </c>
      <c r="C666" t="s">
        <v>118</v>
      </c>
      <c r="D666" t="s">
        <v>403</v>
      </c>
      <c r="E666">
        <v>4055</v>
      </c>
      <c r="F666">
        <v>899</v>
      </c>
    </row>
    <row r="667" spans="1:7" x14ac:dyDescent="0.2">
      <c r="A667" t="s">
        <v>356</v>
      </c>
      <c r="B667" t="s">
        <v>673</v>
      </c>
      <c r="C667" t="s">
        <v>119</v>
      </c>
      <c r="D667" t="s">
        <v>403</v>
      </c>
      <c r="E667">
        <v>1919</v>
      </c>
      <c r="F667">
        <v>518</v>
      </c>
    </row>
    <row r="668" spans="1:7" x14ac:dyDescent="0.2">
      <c r="A668" t="s">
        <v>356</v>
      </c>
      <c r="B668" t="s">
        <v>673</v>
      </c>
      <c r="C668" t="s">
        <v>120</v>
      </c>
      <c r="D668" t="s">
        <v>403</v>
      </c>
      <c r="E668">
        <v>2952</v>
      </c>
      <c r="F668">
        <v>855</v>
      </c>
    </row>
    <row r="669" spans="1:7" x14ac:dyDescent="0.2">
      <c r="A669" t="s">
        <v>356</v>
      </c>
      <c r="B669" t="s">
        <v>673</v>
      </c>
      <c r="C669" t="s">
        <v>91</v>
      </c>
      <c r="D669" t="s">
        <v>403</v>
      </c>
      <c r="E669">
        <v>13008</v>
      </c>
      <c r="F669">
        <v>3464</v>
      </c>
    </row>
    <row r="670" spans="1:7" x14ac:dyDescent="0.2">
      <c r="A670" t="s">
        <v>356</v>
      </c>
      <c r="B670" t="s">
        <v>673</v>
      </c>
      <c r="C670" t="s">
        <v>121</v>
      </c>
      <c r="D670" t="s">
        <v>403</v>
      </c>
      <c r="E670">
        <v>3764</v>
      </c>
      <c r="F670">
        <v>1334</v>
      </c>
    </row>
    <row r="671" spans="1:7" x14ac:dyDescent="0.2">
      <c r="A671" t="s">
        <v>356</v>
      </c>
      <c r="B671" t="s">
        <v>673</v>
      </c>
      <c r="C671" t="s">
        <v>122</v>
      </c>
      <c r="D671" t="s">
        <v>403</v>
      </c>
      <c r="E671">
        <v>4822</v>
      </c>
      <c r="F671">
        <v>1596</v>
      </c>
    </row>
    <row r="672" spans="1:7" x14ac:dyDescent="0.2">
      <c r="A672" t="s">
        <v>356</v>
      </c>
      <c r="B672" t="s">
        <v>673</v>
      </c>
      <c r="C672" t="s">
        <v>94</v>
      </c>
      <c r="D672" t="s">
        <v>403</v>
      </c>
      <c r="E672">
        <v>12694</v>
      </c>
      <c r="F672">
        <v>3571</v>
      </c>
    </row>
    <row r="673" spans="1:6" x14ac:dyDescent="0.2">
      <c r="A673" t="s">
        <v>356</v>
      </c>
      <c r="B673" t="s">
        <v>673</v>
      </c>
      <c r="C673" t="s">
        <v>123</v>
      </c>
      <c r="D673" t="s">
        <v>403</v>
      </c>
      <c r="E673">
        <v>3316</v>
      </c>
      <c r="F673">
        <v>684</v>
      </c>
    </row>
    <row r="674" spans="1:6" x14ac:dyDescent="0.2">
      <c r="A674" t="s">
        <v>356</v>
      </c>
      <c r="B674" t="s">
        <v>673</v>
      </c>
      <c r="C674" t="s">
        <v>124</v>
      </c>
      <c r="D674" t="s">
        <v>403</v>
      </c>
      <c r="E674">
        <v>17816</v>
      </c>
      <c r="F674">
        <v>5169</v>
      </c>
    </row>
    <row r="675" spans="1:6" x14ac:dyDescent="0.2">
      <c r="A675" t="s">
        <v>356</v>
      </c>
      <c r="B675" t="s">
        <v>673</v>
      </c>
      <c r="C675" t="s">
        <v>125</v>
      </c>
      <c r="D675" t="s">
        <v>403</v>
      </c>
      <c r="E675">
        <v>23627</v>
      </c>
      <c r="F675">
        <v>5547</v>
      </c>
    </row>
    <row r="676" spans="1:6" x14ac:dyDescent="0.2">
      <c r="A676" t="s">
        <v>356</v>
      </c>
      <c r="B676" t="s">
        <v>673</v>
      </c>
      <c r="C676" t="s">
        <v>126</v>
      </c>
      <c r="D676" t="s">
        <v>403</v>
      </c>
      <c r="E676">
        <v>19318</v>
      </c>
      <c r="F676">
        <v>5404</v>
      </c>
    </row>
    <row r="677" spans="1:6" x14ac:dyDescent="0.2">
      <c r="A677" t="s">
        <v>356</v>
      </c>
      <c r="B677" t="s">
        <v>673</v>
      </c>
      <c r="C677" t="s">
        <v>127</v>
      </c>
      <c r="D677" t="s">
        <v>403</v>
      </c>
      <c r="E677">
        <v>9292</v>
      </c>
      <c r="F677">
        <v>2727</v>
      </c>
    </row>
    <row r="678" spans="1:6" x14ac:dyDescent="0.2">
      <c r="A678" t="s">
        <v>356</v>
      </c>
      <c r="B678" t="s">
        <v>673</v>
      </c>
      <c r="C678" t="s">
        <v>85</v>
      </c>
      <c r="D678" t="s">
        <v>403</v>
      </c>
      <c r="E678">
        <v>9967</v>
      </c>
      <c r="F678">
        <v>2316</v>
      </c>
    </row>
    <row r="679" spans="1:6" x14ac:dyDescent="0.2">
      <c r="A679" t="s">
        <v>356</v>
      </c>
      <c r="B679" t="s">
        <v>673</v>
      </c>
      <c r="C679" t="s">
        <v>128</v>
      </c>
      <c r="D679" t="s">
        <v>403</v>
      </c>
      <c r="E679">
        <v>4083</v>
      </c>
      <c r="F679">
        <v>1252</v>
      </c>
    </row>
    <row r="680" spans="1:6" x14ac:dyDescent="0.2">
      <c r="A680" t="s">
        <v>356</v>
      </c>
      <c r="B680" t="s">
        <v>673</v>
      </c>
      <c r="C680" t="s">
        <v>129</v>
      </c>
      <c r="D680" t="s">
        <v>403</v>
      </c>
      <c r="E680">
        <v>7596</v>
      </c>
      <c r="F680">
        <v>2159</v>
      </c>
    </row>
    <row r="681" spans="1:6" x14ac:dyDescent="0.2">
      <c r="A681" t="s">
        <v>356</v>
      </c>
      <c r="B681" t="s">
        <v>673</v>
      </c>
      <c r="C681" t="s">
        <v>130</v>
      </c>
      <c r="D681" t="s">
        <v>403</v>
      </c>
      <c r="E681">
        <v>4887</v>
      </c>
      <c r="F681">
        <v>1511</v>
      </c>
    </row>
    <row r="682" spans="1:6" x14ac:dyDescent="0.2">
      <c r="A682" t="s">
        <v>356</v>
      </c>
      <c r="B682" t="s">
        <v>673</v>
      </c>
      <c r="C682" t="s">
        <v>131</v>
      </c>
      <c r="D682" t="s">
        <v>403</v>
      </c>
      <c r="E682">
        <v>9494</v>
      </c>
      <c r="F682">
        <v>2389</v>
      </c>
    </row>
    <row r="683" spans="1:6" x14ac:dyDescent="0.2">
      <c r="A683" t="s">
        <v>356</v>
      </c>
      <c r="B683" t="s">
        <v>673</v>
      </c>
      <c r="C683" t="s">
        <v>132</v>
      </c>
      <c r="D683" t="s">
        <v>403</v>
      </c>
      <c r="E683">
        <v>5707</v>
      </c>
      <c r="F683">
        <v>1302</v>
      </c>
    </row>
    <row r="684" spans="1:6" x14ac:dyDescent="0.2">
      <c r="A684" t="s">
        <v>356</v>
      </c>
      <c r="B684" t="s">
        <v>673</v>
      </c>
      <c r="C684" t="s">
        <v>133</v>
      </c>
      <c r="D684" t="s">
        <v>403</v>
      </c>
      <c r="E684">
        <v>4805</v>
      </c>
      <c r="F684">
        <v>1382</v>
      </c>
    </row>
    <row r="685" spans="1:6" x14ac:dyDescent="0.2">
      <c r="A685" t="s">
        <v>356</v>
      </c>
      <c r="B685" t="s">
        <v>673</v>
      </c>
      <c r="C685" t="s">
        <v>134</v>
      </c>
      <c r="D685" t="s">
        <v>403</v>
      </c>
      <c r="E685">
        <v>6516</v>
      </c>
      <c r="F685">
        <v>1816</v>
      </c>
    </row>
    <row r="686" spans="1:6" x14ac:dyDescent="0.2">
      <c r="A686" t="s">
        <v>356</v>
      </c>
      <c r="B686" t="s">
        <v>673</v>
      </c>
      <c r="C686" t="s">
        <v>135</v>
      </c>
      <c r="D686" t="s">
        <v>403</v>
      </c>
      <c r="E686">
        <v>7491</v>
      </c>
      <c r="F686">
        <v>1961</v>
      </c>
    </row>
    <row r="687" spans="1:6" x14ac:dyDescent="0.2">
      <c r="A687" t="s">
        <v>356</v>
      </c>
      <c r="B687" t="s">
        <v>673</v>
      </c>
      <c r="C687" t="s">
        <v>136</v>
      </c>
      <c r="D687" t="s">
        <v>403</v>
      </c>
      <c r="E687">
        <v>6732</v>
      </c>
      <c r="F687">
        <v>1606</v>
      </c>
    </row>
    <row r="688" spans="1:6" x14ac:dyDescent="0.2">
      <c r="A688" t="s">
        <v>356</v>
      </c>
      <c r="B688" t="s">
        <v>673</v>
      </c>
      <c r="C688" t="s">
        <v>137</v>
      </c>
      <c r="D688" t="s">
        <v>403</v>
      </c>
      <c r="E688">
        <v>5582</v>
      </c>
      <c r="F688">
        <v>1547</v>
      </c>
    </row>
    <row r="689" spans="1:6" x14ac:dyDescent="0.2">
      <c r="A689" t="s">
        <v>356</v>
      </c>
      <c r="B689" t="s">
        <v>673</v>
      </c>
      <c r="C689" t="s">
        <v>138</v>
      </c>
      <c r="D689" t="s">
        <v>403</v>
      </c>
      <c r="E689">
        <v>2934</v>
      </c>
      <c r="F689">
        <v>787</v>
      </c>
    </row>
    <row r="690" spans="1:6" x14ac:dyDescent="0.2">
      <c r="A690" t="s">
        <v>356</v>
      </c>
      <c r="B690" t="s">
        <v>673</v>
      </c>
      <c r="C690" t="s">
        <v>139</v>
      </c>
      <c r="D690" t="s">
        <v>403</v>
      </c>
      <c r="E690">
        <v>1834</v>
      </c>
      <c r="F690">
        <v>266</v>
      </c>
    </row>
    <row r="691" spans="1:6" x14ac:dyDescent="0.2">
      <c r="A691" t="s">
        <v>356</v>
      </c>
      <c r="B691" t="s">
        <v>673</v>
      </c>
      <c r="C691" t="s">
        <v>140</v>
      </c>
      <c r="D691" t="s">
        <v>403</v>
      </c>
      <c r="E691">
        <v>11862</v>
      </c>
      <c r="F691">
        <v>2283</v>
      </c>
    </row>
    <row r="692" spans="1:6" x14ac:dyDescent="0.2">
      <c r="A692" t="s">
        <v>356</v>
      </c>
      <c r="B692" t="s">
        <v>673</v>
      </c>
      <c r="C692" t="s">
        <v>141</v>
      </c>
      <c r="D692" t="s">
        <v>403</v>
      </c>
      <c r="E692">
        <v>7737</v>
      </c>
      <c r="F692">
        <v>2778</v>
      </c>
    </row>
    <row r="693" spans="1:6" x14ac:dyDescent="0.2">
      <c r="A693" t="s">
        <v>356</v>
      </c>
      <c r="B693" t="s">
        <v>673</v>
      </c>
      <c r="C693" t="s">
        <v>142</v>
      </c>
      <c r="D693" t="s">
        <v>403</v>
      </c>
      <c r="E693">
        <v>2674</v>
      </c>
      <c r="F693">
        <v>712</v>
      </c>
    </row>
    <row r="694" spans="1:6" x14ac:dyDescent="0.2">
      <c r="A694" t="s">
        <v>356</v>
      </c>
      <c r="B694" t="s">
        <v>673</v>
      </c>
      <c r="C694" t="s">
        <v>143</v>
      </c>
      <c r="D694" t="s">
        <v>403</v>
      </c>
      <c r="E694">
        <v>4915</v>
      </c>
      <c r="F694">
        <v>1179</v>
      </c>
    </row>
    <row r="695" spans="1:6" x14ac:dyDescent="0.2">
      <c r="A695" t="s">
        <v>356</v>
      </c>
      <c r="B695" t="s">
        <v>673</v>
      </c>
      <c r="C695" t="s">
        <v>144</v>
      </c>
      <c r="D695" t="s">
        <v>403</v>
      </c>
      <c r="E695">
        <v>12120</v>
      </c>
      <c r="F695">
        <v>3561</v>
      </c>
    </row>
    <row r="696" spans="1:6" x14ac:dyDescent="0.2">
      <c r="A696" t="s">
        <v>356</v>
      </c>
      <c r="B696" t="s">
        <v>673</v>
      </c>
      <c r="C696" t="s">
        <v>145</v>
      </c>
      <c r="D696" t="s">
        <v>403</v>
      </c>
      <c r="E696">
        <v>11489</v>
      </c>
      <c r="F696">
        <v>3520</v>
      </c>
    </row>
    <row r="697" spans="1:6" x14ac:dyDescent="0.2">
      <c r="A697" t="s">
        <v>356</v>
      </c>
      <c r="B697" t="s">
        <v>673</v>
      </c>
      <c r="C697" t="s">
        <v>146</v>
      </c>
      <c r="D697" t="s">
        <v>403</v>
      </c>
      <c r="E697">
        <v>5754</v>
      </c>
      <c r="F697">
        <v>1336</v>
      </c>
    </row>
    <row r="698" spans="1:6" x14ac:dyDescent="0.2">
      <c r="A698" t="s">
        <v>356</v>
      </c>
      <c r="B698" t="s">
        <v>673</v>
      </c>
      <c r="C698" t="s">
        <v>147</v>
      </c>
      <c r="D698" t="s">
        <v>403</v>
      </c>
      <c r="E698">
        <v>7946</v>
      </c>
      <c r="F698">
        <v>1760</v>
      </c>
    </row>
    <row r="699" spans="1:6" x14ac:dyDescent="0.2">
      <c r="A699" t="s">
        <v>356</v>
      </c>
      <c r="B699" t="s">
        <v>673</v>
      </c>
      <c r="C699" t="s">
        <v>148</v>
      </c>
      <c r="D699" t="s">
        <v>403</v>
      </c>
      <c r="E699">
        <v>1601</v>
      </c>
      <c r="F699">
        <v>518</v>
      </c>
    </row>
    <row r="700" spans="1:6" x14ac:dyDescent="0.2">
      <c r="A700" t="s">
        <v>356</v>
      </c>
      <c r="B700" t="s">
        <v>673</v>
      </c>
      <c r="C700" t="s">
        <v>149</v>
      </c>
      <c r="D700" t="s">
        <v>403</v>
      </c>
      <c r="E700">
        <v>4598</v>
      </c>
      <c r="F700">
        <v>1097</v>
      </c>
    </row>
    <row r="701" spans="1:6" x14ac:dyDescent="0.2">
      <c r="A701" t="s">
        <v>356</v>
      </c>
      <c r="B701" t="s">
        <v>673</v>
      </c>
      <c r="C701" t="s">
        <v>150</v>
      </c>
      <c r="D701" t="s">
        <v>403</v>
      </c>
      <c r="E701">
        <v>19081</v>
      </c>
      <c r="F701">
        <v>4738</v>
      </c>
    </row>
    <row r="702" spans="1:6" x14ac:dyDescent="0.2">
      <c r="A702" t="s">
        <v>356</v>
      </c>
      <c r="B702" t="s">
        <v>673</v>
      </c>
      <c r="C702" t="s">
        <v>151</v>
      </c>
      <c r="D702" t="s">
        <v>403</v>
      </c>
      <c r="E702">
        <v>3581</v>
      </c>
      <c r="F702">
        <v>995</v>
      </c>
    </row>
    <row r="703" spans="1:6" x14ac:dyDescent="0.2">
      <c r="A703" t="s">
        <v>356</v>
      </c>
      <c r="B703" t="s">
        <v>673</v>
      </c>
      <c r="C703" t="s">
        <v>152</v>
      </c>
      <c r="D703" t="s">
        <v>403</v>
      </c>
      <c r="E703">
        <v>8167</v>
      </c>
      <c r="F703">
        <v>2253</v>
      </c>
    </row>
    <row r="704" spans="1:6" x14ac:dyDescent="0.2">
      <c r="A704" t="s">
        <v>356</v>
      </c>
      <c r="B704" t="s">
        <v>673</v>
      </c>
      <c r="C704" t="s">
        <v>153</v>
      </c>
      <c r="D704" t="s">
        <v>403</v>
      </c>
      <c r="E704">
        <v>3545</v>
      </c>
      <c r="F704">
        <v>1055</v>
      </c>
    </row>
    <row r="705" spans="1:6" x14ac:dyDescent="0.2">
      <c r="A705" t="s">
        <v>356</v>
      </c>
      <c r="B705" t="s">
        <v>673</v>
      </c>
      <c r="C705" t="s">
        <v>154</v>
      </c>
      <c r="D705" t="s">
        <v>403</v>
      </c>
      <c r="E705">
        <v>2883</v>
      </c>
      <c r="F705">
        <v>737</v>
      </c>
    </row>
    <row r="706" spans="1:6" x14ac:dyDescent="0.2">
      <c r="A706" t="s">
        <v>356</v>
      </c>
      <c r="B706" t="s">
        <v>673</v>
      </c>
      <c r="C706" t="s">
        <v>155</v>
      </c>
      <c r="D706" t="s">
        <v>403</v>
      </c>
      <c r="E706">
        <v>897</v>
      </c>
      <c r="F706">
        <v>294</v>
      </c>
    </row>
    <row r="707" spans="1:6" x14ac:dyDescent="0.2">
      <c r="A707" t="s">
        <v>356</v>
      </c>
      <c r="B707" t="s">
        <v>673</v>
      </c>
      <c r="C707" t="s">
        <v>156</v>
      </c>
      <c r="D707" t="s">
        <v>403</v>
      </c>
      <c r="E707">
        <v>17278</v>
      </c>
      <c r="F707">
        <v>5185</v>
      </c>
    </row>
    <row r="708" spans="1:6" x14ac:dyDescent="0.2">
      <c r="A708" t="s">
        <v>356</v>
      </c>
      <c r="B708" t="s">
        <v>673</v>
      </c>
      <c r="C708" t="s">
        <v>377</v>
      </c>
      <c r="D708" t="s">
        <v>403</v>
      </c>
      <c r="E708">
        <v>487</v>
      </c>
      <c r="F708">
        <v>196</v>
      </c>
    </row>
    <row r="709" spans="1:6" x14ac:dyDescent="0.2">
      <c r="A709" t="s">
        <v>356</v>
      </c>
      <c r="B709" t="s">
        <v>673</v>
      </c>
      <c r="C709" t="s">
        <v>157</v>
      </c>
      <c r="D709" t="s">
        <v>403</v>
      </c>
      <c r="E709">
        <v>1521</v>
      </c>
      <c r="F709">
        <v>456</v>
      </c>
    </row>
    <row r="710" spans="1:6" x14ac:dyDescent="0.2">
      <c r="A710" t="s">
        <v>356</v>
      </c>
      <c r="B710" t="s">
        <v>673</v>
      </c>
      <c r="C710" t="s">
        <v>158</v>
      </c>
      <c r="D710" t="s">
        <v>403</v>
      </c>
      <c r="E710">
        <v>14250</v>
      </c>
      <c r="F710">
        <v>4113</v>
      </c>
    </row>
    <row r="711" spans="1:6" x14ac:dyDescent="0.2">
      <c r="A711" t="s">
        <v>356</v>
      </c>
      <c r="B711" t="s">
        <v>673</v>
      </c>
      <c r="C711" t="s">
        <v>159</v>
      </c>
      <c r="D711" t="s">
        <v>403</v>
      </c>
      <c r="E711">
        <v>2587</v>
      </c>
      <c r="F711">
        <v>654</v>
      </c>
    </row>
    <row r="712" spans="1:6" x14ac:dyDescent="0.2">
      <c r="A712" t="s">
        <v>356</v>
      </c>
      <c r="B712" t="s">
        <v>673</v>
      </c>
      <c r="C712" t="s">
        <v>83</v>
      </c>
      <c r="D712" t="s">
        <v>403</v>
      </c>
      <c r="E712">
        <v>542</v>
      </c>
      <c r="F712">
        <v>152</v>
      </c>
    </row>
    <row r="713" spans="1:6" x14ac:dyDescent="0.2">
      <c r="A713" t="s">
        <v>356</v>
      </c>
      <c r="B713" t="s">
        <v>673</v>
      </c>
      <c r="C713" t="s">
        <v>161</v>
      </c>
      <c r="D713" t="s">
        <v>403</v>
      </c>
      <c r="E713">
        <v>928</v>
      </c>
      <c r="F713">
        <v>181</v>
      </c>
    </row>
    <row r="714" spans="1:6" x14ac:dyDescent="0.2">
      <c r="A714" t="s">
        <v>356</v>
      </c>
      <c r="B714" t="s">
        <v>673</v>
      </c>
      <c r="C714" t="s">
        <v>162</v>
      </c>
      <c r="D714" t="s">
        <v>403</v>
      </c>
      <c r="E714">
        <v>1426</v>
      </c>
      <c r="F714">
        <v>296</v>
      </c>
    </row>
    <row r="715" spans="1:6" x14ac:dyDescent="0.2">
      <c r="A715" t="s">
        <v>356</v>
      </c>
      <c r="B715" t="s">
        <v>673</v>
      </c>
      <c r="C715" t="s">
        <v>163</v>
      </c>
      <c r="D715" t="s">
        <v>403</v>
      </c>
      <c r="E715">
        <v>1315</v>
      </c>
      <c r="F715">
        <v>327</v>
      </c>
    </row>
    <row r="716" spans="1:6" x14ac:dyDescent="0.2">
      <c r="A716" t="s">
        <v>356</v>
      </c>
      <c r="B716" t="s">
        <v>673</v>
      </c>
      <c r="C716" t="s">
        <v>378</v>
      </c>
      <c r="D716" t="s">
        <v>403</v>
      </c>
      <c r="E716">
        <v>813</v>
      </c>
      <c r="F716">
        <v>168</v>
      </c>
    </row>
    <row r="717" spans="1:6" x14ac:dyDescent="0.2">
      <c r="A717" t="s">
        <v>356</v>
      </c>
      <c r="B717" t="s">
        <v>673</v>
      </c>
      <c r="C717" t="s">
        <v>164</v>
      </c>
      <c r="D717" t="s">
        <v>403</v>
      </c>
      <c r="E717">
        <v>2830</v>
      </c>
      <c r="F717">
        <v>709</v>
      </c>
    </row>
    <row r="718" spans="1:6" x14ac:dyDescent="0.2">
      <c r="A718" t="s">
        <v>356</v>
      </c>
      <c r="B718" t="s">
        <v>673</v>
      </c>
      <c r="C718" t="s">
        <v>165</v>
      </c>
      <c r="D718" t="s">
        <v>403</v>
      </c>
      <c r="E718">
        <v>2588</v>
      </c>
      <c r="F718">
        <v>691</v>
      </c>
    </row>
    <row r="719" spans="1:6" x14ac:dyDescent="0.2">
      <c r="A719" t="s">
        <v>356</v>
      </c>
      <c r="B719" t="s">
        <v>673</v>
      </c>
      <c r="C719" t="s">
        <v>166</v>
      </c>
      <c r="D719" t="s">
        <v>403</v>
      </c>
      <c r="E719">
        <v>894</v>
      </c>
      <c r="F719">
        <v>274</v>
      </c>
    </row>
    <row r="720" spans="1:6" x14ac:dyDescent="0.2">
      <c r="A720" t="s">
        <v>356</v>
      </c>
      <c r="B720" t="s">
        <v>673</v>
      </c>
      <c r="C720" t="s">
        <v>167</v>
      </c>
      <c r="D720" t="s">
        <v>403</v>
      </c>
      <c r="E720">
        <v>1066</v>
      </c>
      <c r="F720">
        <v>292</v>
      </c>
    </row>
    <row r="721" spans="1:6" x14ac:dyDescent="0.2">
      <c r="A721" t="s">
        <v>356</v>
      </c>
      <c r="B721" t="s">
        <v>674</v>
      </c>
      <c r="C721" t="s">
        <v>403</v>
      </c>
      <c r="D721" t="s">
        <v>403</v>
      </c>
      <c r="E721">
        <v>276</v>
      </c>
      <c r="F721">
        <v>128</v>
      </c>
    </row>
    <row r="722" spans="1:6" x14ac:dyDescent="0.2">
      <c r="A722" t="s">
        <v>356</v>
      </c>
      <c r="B722" t="s">
        <v>674</v>
      </c>
      <c r="C722" t="s">
        <v>671</v>
      </c>
      <c r="D722" t="s">
        <v>403</v>
      </c>
      <c r="E722">
        <v>307485</v>
      </c>
      <c r="F722">
        <v>180576</v>
      </c>
    </row>
    <row r="723" spans="1:6" x14ac:dyDescent="0.2">
      <c r="A723" t="s">
        <v>356</v>
      </c>
      <c r="B723" t="s">
        <v>674</v>
      </c>
      <c r="C723" t="s">
        <v>115</v>
      </c>
      <c r="D723" t="s">
        <v>403</v>
      </c>
      <c r="E723">
        <v>3820</v>
      </c>
      <c r="F723">
        <v>2888</v>
      </c>
    </row>
    <row r="724" spans="1:6" x14ac:dyDescent="0.2">
      <c r="A724" t="s">
        <v>356</v>
      </c>
      <c r="B724" t="s">
        <v>674</v>
      </c>
      <c r="C724" t="s">
        <v>116</v>
      </c>
      <c r="D724" t="s">
        <v>403</v>
      </c>
      <c r="E724">
        <v>2571</v>
      </c>
      <c r="F724">
        <v>1400</v>
      </c>
    </row>
    <row r="725" spans="1:6" x14ac:dyDescent="0.2">
      <c r="A725" t="s">
        <v>356</v>
      </c>
      <c r="B725" t="s">
        <v>674</v>
      </c>
      <c r="C725" t="s">
        <v>117</v>
      </c>
      <c r="D725" t="s">
        <v>403</v>
      </c>
      <c r="E725">
        <v>2576</v>
      </c>
      <c r="F725">
        <v>1330</v>
      </c>
    </row>
    <row r="726" spans="1:6" x14ac:dyDescent="0.2">
      <c r="A726" t="s">
        <v>356</v>
      </c>
      <c r="B726" t="s">
        <v>674</v>
      </c>
      <c r="C726" t="s">
        <v>118</v>
      </c>
      <c r="D726" t="s">
        <v>403</v>
      </c>
      <c r="E726">
        <v>1349</v>
      </c>
      <c r="F726">
        <v>549</v>
      </c>
    </row>
    <row r="727" spans="1:6" x14ac:dyDescent="0.2">
      <c r="A727" t="s">
        <v>356</v>
      </c>
      <c r="B727" t="s">
        <v>674</v>
      </c>
      <c r="C727" t="s">
        <v>119</v>
      </c>
      <c r="D727" t="s">
        <v>403</v>
      </c>
      <c r="E727">
        <v>1374</v>
      </c>
      <c r="F727">
        <v>676</v>
      </c>
    </row>
    <row r="728" spans="1:6" x14ac:dyDescent="0.2">
      <c r="A728" t="s">
        <v>356</v>
      </c>
      <c r="B728" t="s">
        <v>674</v>
      </c>
      <c r="C728" t="s">
        <v>120</v>
      </c>
      <c r="D728" t="s">
        <v>403</v>
      </c>
      <c r="E728">
        <v>806</v>
      </c>
      <c r="F728">
        <v>366</v>
      </c>
    </row>
    <row r="729" spans="1:6" x14ac:dyDescent="0.2">
      <c r="A729" t="s">
        <v>356</v>
      </c>
      <c r="B729" t="s">
        <v>674</v>
      </c>
      <c r="C729" t="s">
        <v>91</v>
      </c>
      <c r="D729" t="s">
        <v>403</v>
      </c>
      <c r="E729">
        <v>7362</v>
      </c>
      <c r="F729">
        <v>4416</v>
      </c>
    </row>
    <row r="730" spans="1:6" x14ac:dyDescent="0.2">
      <c r="A730" t="s">
        <v>356</v>
      </c>
      <c r="B730" t="s">
        <v>674</v>
      </c>
      <c r="C730" t="s">
        <v>121</v>
      </c>
      <c r="D730" t="s">
        <v>403</v>
      </c>
      <c r="E730">
        <v>4178</v>
      </c>
      <c r="F730">
        <v>2401</v>
      </c>
    </row>
    <row r="731" spans="1:6" x14ac:dyDescent="0.2">
      <c r="A731" t="s">
        <v>356</v>
      </c>
      <c r="B731" t="s">
        <v>674</v>
      </c>
      <c r="C731" t="s">
        <v>122</v>
      </c>
      <c r="D731" t="s">
        <v>403</v>
      </c>
      <c r="E731">
        <v>7145</v>
      </c>
      <c r="F731">
        <v>5754</v>
      </c>
    </row>
    <row r="732" spans="1:6" x14ac:dyDescent="0.2">
      <c r="A732" t="s">
        <v>356</v>
      </c>
      <c r="B732" t="s">
        <v>674</v>
      </c>
      <c r="C732" t="s">
        <v>94</v>
      </c>
      <c r="D732" t="s">
        <v>403</v>
      </c>
      <c r="E732">
        <v>15531</v>
      </c>
      <c r="F732">
        <v>9103</v>
      </c>
    </row>
    <row r="733" spans="1:6" x14ac:dyDescent="0.2">
      <c r="A733" t="s">
        <v>356</v>
      </c>
      <c r="B733" t="s">
        <v>674</v>
      </c>
      <c r="C733" t="s">
        <v>123</v>
      </c>
      <c r="D733" t="s">
        <v>403</v>
      </c>
      <c r="E733">
        <v>3247</v>
      </c>
      <c r="F733">
        <v>1957</v>
      </c>
    </row>
    <row r="734" spans="1:6" x14ac:dyDescent="0.2">
      <c r="A734" t="s">
        <v>356</v>
      </c>
      <c r="B734" t="s">
        <v>674</v>
      </c>
      <c r="C734" t="s">
        <v>124</v>
      </c>
      <c r="D734" t="s">
        <v>403</v>
      </c>
      <c r="E734">
        <v>17077</v>
      </c>
      <c r="F734">
        <v>11244</v>
      </c>
    </row>
    <row r="735" spans="1:6" x14ac:dyDescent="0.2">
      <c r="A735" t="s">
        <v>356</v>
      </c>
      <c r="B735" t="s">
        <v>674</v>
      </c>
      <c r="C735" t="s">
        <v>125</v>
      </c>
      <c r="D735" t="s">
        <v>403</v>
      </c>
      <c r="E735">
        <v>19246</v>
      </c>
      <c r="F735">
        <v>12078</v>
      </c>
    </row>
    <row r="736" spans="1:6" x14ac:dyDescent="0.2">
      <c r="A736" t="s">
        <v>356</v>
      </c>
      <c r="B736" t="s">
        <v>674</v>
      </c>
      <c r="C736" t="s">
        <v>126</v>
      </c>
      <c r="D736" t="s">
        <v>403</v>
      </c>
      <c r="E736">
        <v>18457</v>
      </c>
      <c r="F736">
        <v>9773</v>
      </c>
    </row>
    <row r="737" spans="1:6" x14ac:dyDescent="0.2">
      <c r="A737" t="s">
        <v>356</v>
      </c>
      <c r="B737" t="s">
        <v>674</v>
      </c>
      <c r="C737" t="s">
        <v>127</v>
      </c>
      <c r="D737" t="s">
        <v>403</v>
      </c>
      <c r="E737">
        <v>10771</v>
      </c>
      <c r="F737">
        <v>6044</v>
      </c>
    </row>
    <row r="738" spans="1:6" x14ac:dyDescent="0.2">
      <c r="A738" t="s">
        <v>356</v>
      </c>
      <c r="B738" t="s">
        <v>674</v>
      </c>
      <c r="C738" t="s">
        <v>85</v>
      </c>
      <c r="D738" t="s">
        <v>403</v>
      </c>
      <c r="E738">
        <v>8217</v>
      </c>
      <c r="F738">
        <v>4754</v>
      </c>
    </row>
    <row r="739" spans="1:6" x14ac:dyDescent="0.2">
      <c r="A739" t="s">
        <v>356</v>
      </c>
      <c r="B739" t="s">
        <v>674</v>
      </c>
      <c r="C739" t="s">
        <v>128</v>
      </c>
      <c r="D739" t="s">
        <v>403</v>
      </c>
      <c r="E739">
        <v>3443</v>
      </c>
      <c r="F739">
        <v>1681</v>
      </c>
    </row>
    <row r="740" spans="1:6" x14ac:dyDescent="0.2">
      <c r="A740" t="s">
        <v>356</v>
      </c>
      <c r="B740" t="s">
        <v>674</v>
      </c>
      <c r="C740" t="s">
        <v>129</v>
      </c>
      <c r="D740" t="s">
        <v>403</v>
      </c>
      <c r="E740">
        <v>10965</v>
      </c>
      <c r="F740">
        <v>7856</v>
      </c>
    </row>
    <row r="741" spans="1:6" x14ac:dyDescent="0.2">
      <c r="A741" t="s">
        <v>356</v>
      </c>
      <c r="B741" t="s">
        <v>674</v>
      </c>
      <c r="C741" t="s">
        <v>130</v>
      </c>
      <c r="D741" t="s">
        <v>403</v>
      </c>
      <c r="E741">
        <v>4082</v>
      </c>
      <c r="F741">
        <v>2648</v>
      </c>
    </row>
    <row r="742" spans="1:6" x14ac:dyDescent="0.2">
      <c r="A742" t="s">
        <v>356</v>
      </c>
      <c r="B742" t="s">
        <v>674</v>
      </c>
      <c r="C742" t="s">
        <v>131</v>
      </c>
      <c r="D742" t="s">
        <v>403</v>
      </c>
      <c r="E742">
        <v>6594</v>
      </c>
      <c r="F742">
        <v>3388</v>
      </c>
    </row>
    <row r="743" spans="1:6" x14ac:dyDescent="0.2">
      <c r="A743" t="s">
        <v>356</v>
      </c>
      <c r="B743" t="s">
        <v>674</v>
      </c>
      <c r="C743" t="s">
        <v>132</v>
      </c>
      <c r="D743" t="s">
        <v>403</v>
      </c>
      <c r="E743">
        <v>8415</v>
      </c>
      <c r="F743">
        <v>4238</v>
      </c>
    </row>
    <row r="744" spans="1:6" x14ac:dyDescent="0.2">
      <c r="A744" t="s">
        <v>356</v>
      </c>
      <c r="B744" t="s">
        <v>674</v>
      </c>
      <c r="C744" t="s">
        <v>133</v>
      </c>
      <c r="D744" t="s">
        <v>403</v>
      </c>
      <c r="E744">
        <v>9298</v>
      </c>
      <c r="F744">
        <v>6162</v>
      </c>
    </row>
    <row r="745" spans="1:6" x14ac:dyDescent="0.2">
      <c r="A745" t="s">
        <v>356</v>
      </c>
      <c r="B745" t="s">
        <v>674</v>
      </c>
      <c r="C745" t="s">
        <v>134</v>
      </c>
      <c r="D745" t="s">
        <v>403</v>
      </c>
      <c r="E745">
        <v>5252</v>
      </c>
      <c r="F745">
        <v>3875</v>
      </c>
    </row>
    <row r="746" spans="1:6" x14ac:dyDescent="0.2">
      <c r="A746" t="s">
        <v>356</v>
      </c>
      <c r="B746" t="s">
        <v>674</v>
      </c>
      <c r="C746" t="s">
        <v>135</v>
      </c>
      <c r="D746" t="s">
        <v>403</v>
      </c>
      <c r="E746">
        <v>4838</v>
      </c>
      <c r="F746">
        <v>2563</v>
      </c>
    </row>
    <row r="747" spans="1:6" x14ac:dyDescent="0.2">
      <c r="A747" t="s">
        <v>356</v>
      </c>
      <c r="B747" t="s">
        <v>674</v>
      </c>
      <c r="C747" t="s">
        <v>136</v>
      </c>
      <c r="D747" t="s">
        <v>403</v>
      </c>
      <c r="E747">
        <v>6481</v>
      </c>
      <c r="F747">
        <v>2097</v>
      </c>
    </row>
    <row r="748" spans="1:6" x14ac:dyDescent="0.2">
      <c r="A748" t="s">
        <v>356</v>
      </c>
      <c r="B748" t="s">
        <v>674</v>
      </c>
      <c r="C748" t="s">
        <v>137</v>
      </c>
      <c r="D748" t="s">
        <v>403</v>
      </c>
      <c r="E748">
        <v>4780</v>
      </c>
      <c r="F748">
        <v>2983</v>
      </c>
    </row>
    <row r="749" spans="1:6" x14ac:dyDescent="0.2">
      <c r="A749" t="s">
        <v>356</v>
      </c>
      <c r="B749" t="s">
        <v>674</v>
      </c>
      <c r="C749" t="s">
        <v>138</v>
      </c>
      <c r="D749" t="s">
        <v>403</v>
      </c>
      <c r="E749">
        <v>1065</v>
      </c>
      <c r="F749">
        <v>311</v>
      </c>
    </row>
    <row r="750" spans="1:6" x14ac:dyDescent="0.2">
      <c r="A750" t="s">
        <v>356</v>
      </c>
      <c r="B750" t="s">
        <v>674</v>
      </c>
      <c r="C750" t="s">
        <v>139</v>
      </c>
      <c r="D750" t="s">
        <v>403</v>
      </c>
      <c r="E750">
        <v>2453</v>
      </c>
      <c r="F750">
        <v>620</v>
      </c>
    </row>
    <row r="751" spans="1:6" x14ac:dyDescent="0.2">
      <c r="A751" t="s">
        <v>356</v>
      </c>
      <c r="B751" t="s">
        <v>674</v>
      </c>
      <c r="C751" t="s">
        <v>140</v>
      </c>
      <c r="D751" t="s">
        <v>403</v>
      </c>
      <c r="E751">
        <v>4659</v>
      </c>
      <c r="F751">
        <v>1751</v>
      </c>
    </row>
    <row r="752" spans="1:6" x14ac:dyDescent="0.2">
      <c r="A752" t="s">
        <v>356</v>
      </c>
      <c r="B752" t="s">
        <v>674</v>
      </c>
      <c r="C752" t="s">
        <v>141</v>
      </c>
      <c r="D752" t="s">
        <v>403</v>
      </c>
      <c r="E752">
        <v>6986</v>
      </c>
      <c r="F752">
        <v>4177</v>
      </c>
    </row>
    <row r="753" spans="1:6" x14ac:dyDescent="0.2">
      <c r="A753" t="s">
        <v>356</v>
      </c>
      <c r="B753" t="s">
        <v>674</v>
      </c>
      <c r="C753" t="s">
        <v>142</v>
      </c>
      <c r="D753" t="s">
        <v>403</v>
      </c>
      <c r="E753">
        <v>1328</v>
      </c>
      <c r="F753">
        <v>612</v>
      </c>
    </row>
    <row r="754" spans="1:6" x14ac:dyDescent="0.2">
      <c r="A754" t="s">
        <v>356</v>
      </c>
      <c r="B754" t="s">
        <v>674</v>
      </c>
      <c r="C754" t="s">
        <v>143</v>
      </c>
      <c r="D754" t="s">
        <v>403</v>
      </c>
      <c r="E754">
        <v>5108</v>
      </c>
      <c r="F754">
        <v>1764</v>
      </c>
    </row>
    <row r="755" spans="1:6" x14ac:dyDescent="0.2">
      <c r="A755" t="s">
        <v>356</v>
      </c>
      <c r="B755" t="s">
        <v>674</v>
      </c>
      <c r="C755" t="s">
        <v>144</v>
      </c>
      <c r="D755" t="s">
        <v>403</v>
      </c>
      <c r="E755">
        <v>8169</v>
      </c>
      <c r="F755">
        <v>6165</v>
      </c>
    </row>
    <row r="756" spans="1:6" x14ac:dyDescent="0.2">
      <c r="A756" t="s">
        <v>356</v>
      </c>
      <c r="B756" t="s">
        <v>674</v>
      </c>
      <c r="C756" t="s">
        <v>145</v>
      </c>
      <c r="D756" t="s">
        <v>403</v>
      </c>
      <c r="E756">
        <v>5467</v>
      </c>
      <c r="F756">
        <v>3794</v>
      </c>
    </row>
    <row r="757" spans="1:6" x14ac:dyDescent="0.2">
      <c r="A757" t="s">
        <v>356</v>
      </c>
      <c r="B757" t="s">
        <v>674</v>
      </c>
      <c r="C757" t="s">
        <v>146</v>
      </c>
      <c r="D757" t="s">
        <v>403</v>
      </c>
      <c r="E757">
        <v>5115</v>
      </c>
      <c r="F757">
        <v>2852</v>
      </c>
    </row>
    <row r="758" spans="1:6" x14ac:dyDescent="0.2">
      <c r="A758" t="s">
        <v>356</v>
      </c>
      <c r="B758" t="s">
        <v>674</v>
      </c>
      <c r="C758" t="s">
        <v>147</v>
      </c>
      <c r="D758" t="s">
        <v>403</v>
      </c>
      <c r="E758">
        <v>11612</v>
      </c>
      <c r="F758">
        <v>7789</v>
      </c>
    </row>
    <row r="759" spans="1:6" x14ac:dyDescent="0.2">
      <c r="A759" t="s">
        <v>356</v>
      </c>
      <c r="B759" t="s">
        <v>674</v>
      </c>
      <c r="C759" t="s">
        <v>148</v>
      </c>
      <c r="D759" t="s">
        <v>403</v>
      </c>
      <c r="E759">
        <v>736</v>
      </c>
      <c r="F759">
        <v>192</v>
      </c>
    </row>
    <row r="760" spans="1:6" x14ac:dyDescent="0.2">
      <c r="A760" t="s">
        <v>356</v>
      </c>
      <c r="B760" t="s">
        <v>674</v>
      </c>
      <c r="C760" t="s">
        <v>149</v>
      </c>
      <c r="D760" t="s">
        <v>403</v>
      </c>
      <c r="E760">
        <v>5868</v>
      </c>
      <c r="F760">
        <v>4063</v>
      </c>
    </row>
    <row r="761" spans="1:6" x14ac:dyDescent="0.2">
      <c r="A761" t="s">
        <v>356</v>
      </c>
      <c r="B761" t="s">
        <v>674</v>
      </c>
      <c r="C761" t="s">
        <v>150</v>
      </c>
      <c r="D761" t="s">
        <v>403</v>
      </c>
      <c r="E761">
        <v>13539</v>
      </c>
      <c r="F761">
        <v>7011</v>
      </c>
    </row>
    <row r="762" spans="1:6" x14ac:dyDescent="0.2">
      <c r="A762" t="s">
        <v>356</v>
      </c>
      <c r="B762" t="s">
        <v>674</v>
      </c>
      <c r="C762" t="s">
        <v>151</v>
      </c>
      <c r="D762" t="s">
        <v>403</v>
      </c>
      <c r="E762">
        <v>4577</v>
      </c>
      <c r="F762">
        <v>3253</v>
      </c>
    </row>
    <row r="763" spans="1:6" x14ac:dyDescent="0.2">
      <c r="A763" t="s">
        <v>356</v>
      </c>
      <c r="B763" t="s">
        <v>674</v>
      </c>
      <c r="C763" t="s">
        <v>152</v>
      </c>
      <c r="D763" t="s">
        <v>403</v>
      </c>
      <c r="E763">
        <v>2964</v>
      </c>
      <c r="F763">
        <v>660</v>
      </c>
    </row>
    <row r="764" spans="1:6" x14ac:dyDescent="0.2">
      <c r="A764" t="s">
        <v>356</v>
      </c>
      <c r="B764" t="s">
        <v>674</v>
      </c>
      <c r="C764" t="s">
        <v>153</v>
      </c>
      <c r="D764" t="s">
        <v>403</v>
      </c>
      <c r="E764">
        <v>2295</v>
      </c>
      <c r="F764">
        <v>1709</v>
      </c>
    </row>
    <row r="765" spans="1:6" x14ac:dyDescent="0.2">
      <c r="A765" t="s">
        <v>356</v>
      </c>
      <c r="B765" t="s">
        <v>674</v>
      </c>
      <c r="C765" t="s">
        <v>154</v>
      </c>
      <c r="D765" t="s">
        <v>403</v>
      </c>
      <c r="E765">
        <v>1308</v>
      </c>
      <c r="F765">
        <v>800</v>
      </c>
    </row>
    <row r="766" spans="1:6" x14ac:dyDescent="0.2">
      <c r="A766" t="s">
        <v>356</v>
      </c>
      <c r="B766" t="s">
        <v>674</v>
      </c>
      <c r="C766" t="s">
        <v>155</v>
      </c>
      <c r="D766" t="s">
        <v>403</v>
      </c>
      <c r="E766">
        <v>604</v>
      </c>
      <c r="F766">
        <v>322</v>
      </c>
    </row>
    <row r="767" spans="1:6" x14ac:dyDescent="0.2">
      <c r="A767" t="s">
        <v>356</v>
      </c>
      <c r="B767" t="s">
        <v>674</v>
      </c>
      <c r="C767" t="s">
        <v>156</v>
      </c>
      <c r="D767" t="s">
        <v>403</v>
      </c>
      <c r="E767">
        <v>10965</v>
      </c>
      <c r="F767">
        <v>6929</v>
      </c>
    </row>
    <row r="768" spans="1:6" x14ac:dyDescent="0.2">
      <c r="A768" t="s">
        <v>356</v>
      </c>
      <c r="B768" t="s">
        <v>674</v>
      </c>
      <c r="C768" t="s">
        <v>377</v>
      </c>
      <c r="D768" t="s">
        <v>403</v>
      </c>
      <c r="E768">
        <v>4068</v>
      </c>
      <c r="F768">
        <v>2185</v>
      </c>
    </row>
    <row r="769" spans="1:6" x14ac:dyDescent="0.2">
      <c r="A769" t="s">
        <v>356</v>
      </c>
      <c r="B769" t="s">
        <v>674</v>
      </c>
      <c r="C769" t="s">
        <v>157</v>
      </c>
      <c r="D769" t="s">
        <v>403</v>
      </c>
      <c r="E769">
        <v>1035</v>
      </c>
      <c r="F769">
        <v>597</v>
      </c>
    </row>
    <row r="770" spans="1:6" x14ac:dyDescent="0.2">
      <c r="A770" t="s">
        <v>356</v>
      </c>
      <c r="B770" t="s">
        <v>674</v>
      </c>
      <c r="C770" t="s">
        <v>158</v>
      </c>
      <c r="D770" t="s">
        <v>403</v>
      </c>
      <c r="E770">
        <v>8673</v>
      </c>
      <c r="F770">
        <v>5230</v>
      </c>
    </row>
    <row r="771" spans="1:6" x14ac:dyDescent="0.2">
      <c r="A771" t="s">
        <v>356</v>
      </c>
      <c r="B771" t="s">
        <v>674</v>
      </c>
      <c r="C771" t="s">
        <v>159</v>
      </c>
      <c r="D771" t="s">
        <v>403</v>
      </c>
      <c r="E771">
        <v>2030</v>
      </c>
      <c r="F771">
        <v>1021</v>
      </c>
    </row>
    <row r="772" spans="1:6" x14ac:dyDescent="0.2">
      <c r="A772" t="s">
        <v>356</v>
      </c>
      <c r="B772" t="s">
        <v>674</v>
      </c>
      <c r="C772" t="s">
        <v>83</v>
      </c>
      <c r="D772" t="s">
        <v>403</v>
      </c>
      <c r="E772">
        <v>593</v>
      </c>
      <c r="F772">
        <v>410</v>
      </c>
    </row>
    <row r="773" spans="1:6" x14ac:dyDescent="0.2">
      <c r="A773" t="s">
        <v>356</v>
      </c>
      <c r="B773" t="s">
        <v>674</v>
      </c>
      <c r="C773" t="s">
        <v>161</v>
      </c>
      <c r="D773" t="s">
        <v>403</v>
      </c>
      <c r="E773">
        <v>738</v>
      </c>
      <c r="F773">
        <v>330</v>
      </c>
    </row>
    <row r="774" spans="1:6" x14ac:dyDescent="0.2">
      <c r="A774" t="s">
        <v>356</v>
      </c>
      <c r="B774" t="s">
        <v>674</v>
      </c>
      <c r="C774" t="s">
        <v>162</v>
      </c>
      <c r="D774" t="s">
        <v>403</v>
      </c>
      <c r="E774">
        <v>548</v>
      </c>
      <c r="F774">
        <v>68</v>
      </c>
    </row>
    <row r="775" spans="1:6" x14ac:dyDescent="0.2">
      <c r="A775" t="s">
        <v>356</v>
      </c>
      <c r="B775" t="s">
        <v>674</v>
      </c>
      <c r="C775" t="s">
        <v>163</v>
      </c>
      <c r="D775" t="s">
        <v>403</v>
      </c>
      <c r="E775">
        <v>410</v>
      </c>
      <c r="F775">
        <v>74</v>
      </c>
    </row>
    <row r="776" spans="1:6" x14ac:dyDescent="0.2">
      <c r="A776" t="s">
        <v>356</v>
      </c>
      <c r="B776" t="s">
        <v>674</v>
      </c>
      <c r="C776" t="s">
        <v>378</v>
      </c>
      <c r="D776" t="s">
        <v>403</v>
      </c>
      <c r="E776">
        <v>350</v>
      </c>
      <c r="F776">
        <v>126</v>
      </c>
    </row>
    <row r="777" spans="1:6" x14ac:dyDescent="0.2">
      <c r="A777" t="s">
        <v>356</v>
      </c>
      <c r="B777" t="s">
        <v>674</v>
      </c>
      <c r="C777" t="s">
        <v>164</v>
      </c>
      <c r="D777" t="s">
        <v>403</v>
      </c>
      <c r="E777">
        <v>2233</v>
      </c>
      <c r="F777">
        <v>1259</v>
      </c>
    </row>
    <row r="778" spans="1:6" x14ac:dyDescent="0.2">
      <c r="A778" t="s">
        <v>356</v>
      </c>
      <c r="B778" t="s">
        <v>674</v>
      </c>
      <c r="C778" t="s">
        <v>165</v>
      </c>
      <c r="D778" t="s">
        <v>403</v>
      </c>
      <c r="E778">
        <v>949</v>
      </c>
      <c r="F778">
        <v>290</v>
      </c>
    </row>
    <row r="779" spans="1:6" x14ac:dyDescent="0.2">
      <c r="A779" t="s">
        <v>356</v>
      </c>
      <c r="B779" t="s">
        <v>674</v>
      </c>
      <c r="C779" t="s">
        <v>166</v>
      </c>
      <c r="D779" t="s">
        <v>403</v>
      </c>
      <c r="E779">
        <v>557</v>
      </c>
      <c r="F779">
        <v>232</v>
      </c>
    </row>
    <row r="780" spans="1:6" x14ac:dyDescent="0.2">
      <c r="A780" t="s">
        <v>356</v>
      </c>
      <c r="B780" t="s">
        <v>674</v>
      </c>
      <c r="C780" t="s">
        <v>167</v>
      </c>
      <c r="D780" t="s">
        <v>403</v>
      </c>
      <c r="E780">
        <v>2332</v>
      </c>
      <c r="F780">
        <v>1628</v>
      </c>
    </row>
    <row r="781" spans="1:6" x14ac:dyDescent="0.2">
      <c r="A781" t="s">
        <v>356</v>
      </c>
      <c r="B781" t="s">
        <v>675</v>
      </c>
      <c r="C781" t="s">
        <v>403</v>
      </c>
      <c r="D781" t="s">
        <v>403</v>
      </c>
      <c r="E781">
        <v>153</v>
      </c>
      <c r="F781">
        <v>123</v>
      </c>
    </row>
    <row r="782" spans="1:6" x14ac:dyDescent="0.2">
      <c r="A782" t="s">
        <v>356</v>
      </c>
      <c r="B782" t="s">
        <v>675</v>
      </c>
      <c r="C782" t="s">
        <v>671</v>
      </c>
      <c r="D782" t="s">
        <v>403</v>
      </c>
      <c r="E782">
        <v>112625</v>
      </c>
      <c r="F782">
        <v>89702</v>
      </c>
    </row>
    <row r="783" spans="1:6" x14ac:dyDescent="0.2">
      <c r="A783" t="s">
        <v>356</v>
      </c>
      <c r="B783" t="s">
        <v>675</v>
      </c>
      <c r="C783" t="s">
        <v>115</v>
      </c>
      <c r="D783" t="s">
        <v>403</v>
      </c>
      <c r="E783">
        <v>2017</v>
      </c>
      <c r="F783">
        <v>1730</v>
      </c>
    </row>
    <row r="784" spans="1:6" x14ac:dyDescent="0.2">
      <c r="A784" t="s">
        <v>356</v>
      </c>
      <c r="B784" t="s">
        <v>675</v>
      </c>
      <c r="C784" t="s">
        <v>116</v>
      </c>
      <c r="D784" t="s">
        <v>403</v>
      </c>
      <c r="E784">
        <v>1364</v>
      </c>
      <c r="F784">
        <v>1268</v>
      </c>
    </row>
    <row r="785" spans="1:6" x14ac:dyDescent="0.2">
      <c r="A785" t="s">
        <v>356</v>
      </c>
      <c r="B785" t="s">
        <v>675</v>
      </c>
      <c r="C785" t="s">
        <v>117</v>
      </c>
      <c r="D785" t="s">
        <v>403</v>
      </c>
      <c r="E785">
        <v>1235</v>
      </c>
      <c r="F785">
        <v>1025</v>
      </c>
    </row>
    <row r="786" spans="1:6" x14ac:dyDescent="0.2">
      <c r="A786" t="s">
        <v>356</v>
      </c>
      <c r="B786" t="s">
        <v>675</v>
      </c>
      <c r="C786" t="s">
        <v>118</v>
      </c>
      <c r="D786" t="s">
        <v>403</v>
      </c>
      <c r="E786">
        <v>469</v>
      </c>
      <c r="F786">
        <v>346</v>
      </c>
    </row>
    <row r="787" spans="1:6" x14ac:dyDescent="0.2">
      <c r="A787" t="s">
        <v>356</v>
      </c>
      <c r="B787" t="s">
        <v>675</v>
      </c>
      <c r="C787" t="s">
        <v>119</v>
      </c>
      <c r="D787" t="s">
        <v>403</v>
      </c>
      <c r="E787">
        <v>345</v>
      </c>
      <c r="F787">
        <v>209</v>
      </c>
    </row>
    <row r="788" spans="1:6" x14ac:dyDescent="0.2">
      <c r="A788" t="s">
        <v>356</v>
      </c>
      <c r="B788" t="s">
        <v>675</v>
      </c>
      <c r="C788" t="s">
        <v>120</v>
      </c>
      <c r="D788" t="s">
        <v>403</v>
      </c>
      <c r="E788">
        <v>455</v>
      </c>
      <c r="F788">
        <v>427</v>
      </c>
    </row>
    <row r="789" spans="1:6" x14ac:dyDescent="0.2">
      <c r="A789" t="s">
        <v>356</v>
      </c>
      <c r="B789" t="s">
        <v>675</v>
      </c>
      <c r="C789" t="s">
        <v>91</v>
      </c>
      <c r="D789" t="s">
        <v>403</v>
      </c>
      <c r="E789">
        <v>2868</v>
      </c>
      <c r="F789">
        <v>2109</v>
      </c>
    </row>
    <row r="790" spans="1:6" x14ac:dyDescent="0.2">
      <c r="A790" t="s">
        <v>356</v>
      </c>
      <c r="B790" t="s">
        <v>675</v>
      </c>
      <c r="C790" t="s">
        <v>121</v>
      </c>
      <c r="D790" t="s">
        <v>403</v>
      </c>
      <c r="E790">
        <v>1343</v>
      </c>
      <c r="F790">
        <v>935</v>
      </c>
    </row>
    <row r="791" spans="1:6" x14ac:dyDescent="0.2">
      <c r="A791" t="s">
        <v>356</v>
      </c>
      <c r="B791" t="s">
        <v>675</v>
      </c>
      <c r="C791" t="s">
        <v>122</v>
      </c>
      <c r="D791" t="s">
        <v>403</v>
      </c>
      <c r="E791">
        <v>3526</v>
      </c>
      <c r="F791">
        <v>2915</v>
      </c>
    </row>
    <row r="792" spans="1:6" x14ac:dyDescent="0.2">
      <c r="A792" t="s">
        <v>356</v>
      </c>
      <c r="B792" t="s">
        <v>675</v>
      </c>
      <c r="C792" t="s">
        <v>94</v>
      </c>
      <c r="D792" t="s">
        <v>403</v>
      </c>
      <c r="E792">
        <v>6373</v>
      </c>
      <c r="F792">
        <v>5423</v>
      </c>
    </row>
    <row r="793" spans="1:6" x14ac:dyDescent="0.2">
      <c r="A793" t="s">
        <v>356</v>
      </c>
      <c r="B793" t="s">
        <v>675</v>
      </c>
      <c r="C793" t="s">
        <v>123</v>
      </c>
      <c r="D793" t="s">
        <v>403</v>
      </c>
      <c r="E793">
        <v>666</v>
      </c>
      <c r="F793">
        <v>524</v>
      </c>
    </row>
    <row r="794" spans="1:6" x14ac:dyDescent="0.2">
      <c r="A794" t="s">
        <v>356</v>
      </c>
      <c r="B794" t="s">
        <v>675</v>
      </c>
      <c r="C794" t="s">
        <v>124</v>
      </c>
      <c r="D794" t="s">
        <v>403</v>
      </c>
      <c r="E794">
        <v>6380</v>
      </c>
      <c r="F794">
        <v>5163</v>
      </c>
    </row>
    <row r="795" spans="1:6" x14ac:dyDescent="0.2">
      <c r="A795" t="s">
        <v>356</v>
      </c>
      <c r="B795" t="s">
        <v>675</v>
      </c>
      <c r="C795" t="s">
        <v>125</v>
      </c>
      <c r="D795" t="s">
        <v>403</v>
      </c>
      <c r="E795">
        <v>5422</v>
      </c>
      <c r="F795">
        <v>4400</v>
      </c>
    </row>
    <row r="796" spans="1:6" x14ac:dyDescent="0.2">
      <c r="A796" t="s">
        <v>356</v>
      </c>
      <c r="B796" t="s">
        <v>675</v>
      </c>
      <c r="C796" t="s">
        <v>126</v>
      </c>
      <c r="D796" t="s">
        <v>403</v>
      </c>
      <c r="E796">
        <v>10777</v>
      </c>
      <c r="F796">
        <v>7781</v>
      </c>
    </row>
    <row r="797" spans="1:6" x14ac:dyDescent="0.2">
      <c r="A797" t="s">
        <v>356</v>
      </c>
      <c r="B797" t="s">
        <v>675</v>
      </c>
      <c r="C797" t="s">
        <v>127</v>
      </c>
      <c r="D797" t="s">
        <v>403</v>
      </c>
      <c r="E797">
        <v>3166</v>
      </c>
      <c r="F797">
        <v>2643</v>
      </c>
    </row>
    <row r="798" spans="1:6" x14ac:dyDescent="0.2">
      <c r="A798" t="s">
        <v>356</v>
      </c>
      <c r="B798" t="s">
        <v>675</v>
      </c>
      <c r="C798" t="s">
        <v>85</v>
      </c>
      <c r="D798" t="s">
        <v>403</v>
      </c>
      <c r="E798">
        <v>2404</v>
      </c>
      <c r="F798">
        <v>2074</v>
      </c>
    </row>
    <row r="799" spans="1:6" x14ac:dyDescent="0.2">
      <c r="A799" t="s">
        <v>356</v>
      </c>
      <c r="B799" t="s">
        <v>675</v>
      </c>
      <c r="C799" t="s">
        <v>128</v>
      </c>
      <c r="D799" t="s">
        <v>403</v>
      </c>
      <c r="E799">
        <v>1136</v>
      </c>
      <c r="F799">
        <v>969</v>
      </c>
    </row>
    <row r="800" spans="1:6" x14ac:dyDescent="0.2">
      <c r="A800" t="s">
        <v>356</v>
      </c>
      <c r="B800" t="s">
        <v>675</v>
      </c>
      <c r="C800" t="s">
        <v>129</v>
      </c>
      <c r="D800" t="s">
        <v>403</v>
      </c>
      <c r="E800">
        <v>3303</v>
      </c>
      <c r="F800">
        <v>2773</v>
      </c>
    </row>
    <row r="801" spans="1:6" x14ac:dyDescent="0.2">
      <c r="A801" t="s">
        <v>356</v>
      </c>
      <c r="B801" t="s">
        <v>675</v>
      </c>
      <c r="C801" t="s">
        <v>130</v>
      </c>
      <c r="D801" t="s">
        <v>403</v>
      </c>
      <c r="E801">
        <v>2872</v>
      </c>
      <c r="F801">
        <v>2348</v>
      </c>
    </row>
    <row r="802" spans="1:6" x14ac:dyDescent="0.2">
      <c r="A802" t="s">
        <v>356</v>
      </c>
      <c r="B802" t="s">
        <v>675</v>
      </c>
      <c r="C802" t="s">
        <v>131</v>
      </c>
      <c r="D802" t="s">
        <v>403</v>
      </c>
      <c r="E802">
        <v>2112</v>
      </c>
      <c r="F802">
        <v>1991</v>
      </c>
    </row>
    <row r="803" spans="1:6" x14ac:dyDescent="0.2">
      <c r="A803" t="s">
        <v>356</v>
      </c>
      <c r="B803" t="s">
        <v>675</v>
      </c>
      <c r="C803" t="s">
        <v>132</v>
      </c>
      <c r="D803" t="s">
        <v>403</v>
      </c>
      <c r="E803">
        <v>1926</v>
      </c>
      <c r="F803">
        <v>1612</v>
      </c>
    </row>
    <row r="804" spans="1:6" x14ac:dyDescent="0.2">
      <c r="A804" t="s">
        <v>356</v>
      </c>
      <c r="B804" t="s">
        <v>675</v>
      </c>
      <c r="C804" t="s">
        <v>133</v>
      </c>
      <c r="D804" t="s">
        <v>403</v>
      </c>
      <c r="E804">
        <v>4463</v>
      </c>
      <c r="F804">
        <v>4015</v>
      </c>
    </row>
    <row r="805" spans="1:6" x14ac:dyDescent="0.2">
      <c r="A805" t="s">
        <v>356</v>
      </c>
      <c r="B805" t="s">
        <v>675</v>
      </c>
      <c r="C805" t="s">
        <v>134</v>
      </c>
      <c r="D805" t="s">
        <v>403</v>
      </c>
      <c r="E805">
        <v>1773</v>
      </c>
      <c r="F805">
        <v>1603</v>
      </c>
    </row>
    <row r="806" spans="1:6" x14ac:dyDescent="0.2">
      <c r="A806" t="s">
        <v>356</v>
      </c>
      <c r="B806" t="s">
        <v>675</v>
      </c>
      <c r="C806" t="s">
        <v>135</v>
      </c>
      <c r="D806" t="s">
        <v>403</v>
      </c>
      <c r="E806">
        <v>1528</v>
      </c>
      <c r="F806">
        <v>1400</v>
      </c>
    </row>
    <row r="807" spans="1:6" x14ac:dyDescent="0.2">
      <c r="A807" t="s">
        <v>356</v>
      </c>
      <c r="B807" t="s">
        <v>675</v>
      </c>
      <c r="C807" t="s">
        <v>136</v>
      </c>
      <c r="D807" t="s">
        <v>403</v>
      </c>
      <c r="E807">
        <v>1209</v>
      </c>
      <c r="F807">
        <v>603</v>
      </c>
    </row>
    <row r="808" spans="1:6" x14ac:dyDescent="0.2">
      <c r="A808" t="s">
        <v>356</v>
      </c>
      <c r="B808" t="s">
        <v>675</v>
      </c>
      <c r="C808" t="s">
        <v>137</v>
      </c>
      <c r="D808" t="s">
        <v>403</v>
      </c>
      <c r="E808">
        <v>2362</v>
      </c>
      <c r="F808">
        <v>2116</v>
      </c>
    </row>
    <row r="809" spans="1:6" x14ac:dyDescent="0.2">
      <c r="A809" t="s">
        <v>356</v>
      </c>
      <c r="B809" t="s">
        <v>675</v>
      </c>
      <c r="C809" t="s">
        <v>138</v>
      </c>
      <c r="D809" t="s">
        <v>403</v>
      </c>
      <c r="E809">
        <v>201</v>
      </c>
      <c r="F809">
        <v>111</v>
      </c>
    </row>
    <row r="810" spans="1:6" x14ac:dyDescent="0.2">
      <c r="A810" t="s">
        <v>356</v>
      </c>
      <c r="B810" t="s">
        <v>675</v>
      </c>
      <c r="C810" t="s">
        <v>139</v>
      </c>
      <c r="D810" t="s">
        <v>403</v>
      </c>
      <c r="E810">
        <v>625</v>
      </c>
      <c r="F810">
        <v>466</v>
      </c>
    </row>
    <row r="811" spans="1:6" x14ac:dyDescent="0.2">
      <c r="A811" t="s">
        <v>356</v>
      </c>
      <c r="B811" t="s">
        <v>675</v>
      </c>
      <c r="C811" t="s">
        <v>140</v>
      </c>
      <c r="D811" t="s">
        <v>403</v>
      </c>
      <c r="E811">
        <v>1594</v>
      </c>
      <c r="F811">
        <v>981</v>
      </c>
    </row>
    <row r="812" spans="1:6" x14ac:dyDescent="0.2">
      <c r="A812" t="s">
        <v>356</v>
      </c>
      <c r="B812" t="s">
        <v>675</v>
      </c>
      <c r="C812" t="s">
        <v>141</v>
      </c>
      <c r="D812" t="s">
        <v>403</v>
      </c>
      <c r="E812">
        <v>3201</v>
      </c>
      <c r="F812">
        <v>2568</v>
      </c>
    </row>
    <row r="813" spans="1:6" x14ac:dyDescent="0.2">
      <c r="A813" t="s">
        <v>356</v>
      </c>
      <c r="B813" t="s">
        <v>675</v>
      </c>
      <c r="C813" t="s">
        <v>142</v>
      </c>
      <c r="D813" t="s">
        <v>403</v>
      </c>
      <c r="E813">
        <v>488</v>
      </c>
      <c r="F813">
        <v>213</v>
      </c>
    </row>
    <row r="814" spans="1:6" x14ac:dyDescent="0.2">
      <c r="A814" t="s">
        <v>356</v>
      </c>
      <c r="B814" t="s">
        <v>675</v>
      </c>
      <c r="C814" t="s">
        <v>143</v>
      </c>
      <c r="D814" t="s">
        <v>403</v>
      </c>
      <c r="E814">
        <v>1432</v>
      </c>
      <c r="F814">
        <v>970</v>
      </c>
    </row>
    <row r="815" spans="1:6" x14ac:dyDescent="0.2">
      <c r="A815" t="s">
        <v>356</v>
      </c>
      <c r="B815" t="s">
        <v>675</v>
      </c>
      <c r="C815" t="s">
        <v>144</v>
      </c>
      <c r="D815" t="s">
        <v>403</v>
      </c>
      <c r="E815">
        <v>3116</v>
      </c>
      <c r="F815">
        <v>2903</v>
      </c>
    </row>
    <row r="816" spans="1:6" x14ac:dyDescent="0.2">
      <c r="A816" t="s">
        <v>356</v>
      </c>
      <c r="B816" t="s">
        <v>675</v>
      </c>
      <c r="C816" t="s">
        <v>145</v>
      </c>
      <c r="D816" t="s">
        <v>403</v>
      </c>
      <c r="E816">
        <v>833</v>
      </c>
      <c r="F816">
        <v>631</v>
      </c>
    </row>
    <row r="817" spans="1:6" x14ac:dyDescent="0.2">
      <c r="A817" t="s">
        <v>356</v>
      </c>
      <c r="B817" t="s">
        <v>675</v>
      </c>
      <c r="C817" t="s">
        <v>146</v>
      </c>
      <c r="D817" t="s">
        <v>403</v>
      </c>
      <c r="E817">
        <v>2626</v>
      </c>
      <c r="F817">
        <v>1983</v>
      </c>
    </row>
    <row r="818" spans="1:6" x14ac:dyDescent="0.2">
      <c r="A818" t="s">
        <v>356</v>
      </c>
      <c r="B818" t="s">
        <v>675</v>
      </c>
      <c r="C818" t="s">
        <v>147</v>
      </c>
      <c r="D818" t="s">
        <v>403</v>
      </c>
      <c r="E818">
        <v>3705</v>
      </c>
      <c r="F818">
        <v>2626</v>
      </c>
    </row>
    <row r="819" spans="1:6" x14ac:dyDescent="0.2">
      <c r="A819" t="s">
        <v>356</v>
      </c>
      <c r="B819" t="s">
        <v>675</v>
      </c>
      <c r="C819" t="s">
        <v>148</v>
      </c>
      <c r="D819" t="s">
        <v>403</v>
      </c>
      <c r="E819">
        <v>192</v>
      </c>
      <c r="F819">
        <v>91</v>
      </c>
    </row>
    <row r="820" spans="1:6" x14ac:dyDescent="0.2">
      <c r="A820" t="s">
        <v>356</v>
      </c>
      <c r="B820" t="s">
        <v>675</v>
      </c>
      <c r="C820" t="s">
        <v>149</v>
      </c>
      <c r="D820" t="s">
        <v>403</v>
      </c>
      <c r="E820">
        <v>3045</v>
      </c>
      <c r="F820">
        <v>2541</v>
      </c>
    </row>
    <row r="821" spans="1:6" x14ac:dyDescent="0.2">
      <c r="A821" t="s">
        <v>356</v>
      </c>
      <c r="B821" t="s">
        <v>675</v>
      </c>
      <c r="C821" t="s">
        <v>150</v>
      </c>
      <c r="D821" t="s">
        <v>403</v>
      </c>
      <c r="E821">
        <v>2661</v>
      </c>
      <c r="F821">
        <v>2353</v>
      </c>
    </row>
    <row r="822" spans="1:6" x14ac:dyDescent="0.2">
      <c r="A822" t="s">
        <v>356</v>
      </c>
      <c r="B822" t="s">
        <v>675</v>
      </c>
      <c r="C822" t="s">
        <v>151</v>
      </c>
      <c r="D822" t="s">
        <v>403</v>
      </c>
      <c r="E822">
        <v>2394</v>
      </c>
      <c r="F822">
        <v>2178</v>
      </c>
    </row>
    <row r="823" spans="1:6" x14ac:dyDescent="0.2">
      <c r="A823" t="s">
        <v>356</v>
      </c>
      <c r="B823" t="s">
        <v>675</v>
      </c>
      <c r="C823" t="s">
        <v>152</v>
      </c>
      <c r="D823" t="s">
        <v>403</v>
      </c>
      <c r="E823">
        <v>925</v>
      </c>
      <c r="F823">
        <v>409</v>
      </c>
    </row>
    <row r="824" spans="1:6" x14ac:dyDescent="0.2">
      <c r="A824" t="s">
        <v>356</v>
      </c>
      <c r="B824" t="s">
        <v>675</v>
      </c>
      <c r="C824" t="s">
        <v>153</v>
      </c>
      <c r="D824" t="s">
        <v>403</v>
      </c>
      <c r="E824">
        <v>446</v>
      </c>
      <c r="F824">
        <v>406</v>
      </c>
    </row>
    <row r="825" spans="1:6" x14ac:dyDescent="0.2">
      <c r="A825" t="s">
        <v>356</v>
      </c>
      <c r="B825" t="s">
        <v>675</v>
      </c>
      <c r="C825" t="s">
        <v>154</v>
      </c>
      <c r="D825" t="s">
        <v>403</v>
      </c>
      <c r="E825">
        <v>685</v>
      </c>
      <c r="F825">
        <v>627</v>
      </c>
    </row>
    <row r="826" spans="1:6" x14ac:dyDescent="0.2">
      <c r="A826" t="s">
        <v>356</v>
      </c>
      <c r="B826" t="s">
        <v>675</v>
      </c>
      <c r="C826" t="s">
        <v>155</v>
      </c>
      <c r="D826" t="s">
        <v>403</v>
      </c>
      <c r="E826">
        <v>294</v>
      </c>
      <c r="F826">
        <v>250</v>
      </c>
    </row>
    <row r="827" spans="1:6" x14ac:dyDescent="0.2">
      <c r="A827" t="s">
        <v>356</v>
      </c>
      <c r="B827" t="s">
        <v>675</v>
      </c>
      <c r="C827" t="s">
        <v>156</v>
      </c>
      <c r="D827" t="s">
        <v>403</v>
      </c>
      <c r="E827">
        <v>3103</v>
      </c>
      <c r="F827">
        <v>2545</v>
      </c>
    </row>
    <row r="828" spans="1:6" x14ac:dyDescent="0.2">
      <c r="A828" t="s">
        <v>356</v>
      </c>
      <c r="B828" t="s">
        <v>675</v>
      </c>
      <c r="C828" t="s">
        <v>377</v>
      </c>
      <c r="D828" t="s">
        <v>403</v>
      </c>
      <c r="E828">
        <v>544</v>
      </c>
      <c r="F828">
        <v>244</v>
      </c>
    </row>
    <row r="829" spans="1:6" x14ac:dyDescent="0.2">
      <c r="A829" t="s">
        <v>356</v>
      </c>
      <c r="B829" t="s">
        <v>675</v>
      </c>
      <c r="C829" t="s">
        <v>157</v>
      </c>
      <c r="D829" t="s">
        <v>403</v>
      </c>
      <c r="E829">
        <v>231</v>
      </c>
      <c r="F829">
        <v>165</v>
      </c>
    </row>
    <row r="830" spans="1:6" x14ac:dyDescent="0.2">
      <c r="A830" t="s">
        <v>356</v>
      </c>
      <c r="B830" t="s">
        <v>675</v>
      </c>
      <c r="C830" t="s">
        <v>158</v>
      </c>
      <c r="D830" t="s">
        <v>403</v>
      </c>
      <c r="E830">
        <v>3844</v>
      </c>
      <c r="F830">
        <v>2809</v>
      </c>
    </row>
    <row r="831" spans="1:6" x14ac:dyDescent="0.2">
      <c r="A831" t="s">
        <v>356</v>
      </c>
      <c r="B831" t="s">
        <v>675</v>
      </c>
      <c r="C831" t="s">
        <v>159</v>
      </c>
      <c r="D831" t="s">
        <v>403</v>
      </c>
      <c r="E831">
        <v>1010</v>
      </c>
      <c r="F831">
        <v>602</v>
      </c>
    </row>
    <row r="832" spans="1:6" x14ac:dyDescent="0.2">
      <c r="A832" t="s">
        <v>356</v>
      </c>
      <c r="B832" t="s">
        <v>675</v>
      </c>
      <c r="C832" t="s">
        <v>83</v>
      </c>
      <c r="D832" t="s">
        <v>403</v>
      </c>
      <c r="E832">
        <v>315</v>
      </c>
      <c r="F832">
        <v>207</v>
      </c>
    </row>
    <row r="833" spans="1:6" x14ac:dyDescent="0.2">
      <c r="A833" t="s">
        <v>356</v>
      </c>
      <c r="B833" t="s">
        <v>675</v>
      </c>
      <c r="C833" t="s">
        <v>161</v>
      </c>
      <c r="D833" t="s">
        <v>403</v>
      </c>
      <c r="E833">
        <v>166</v>
      </c>
      <c r="F833">
        <v>61</v>
      </c>
    </row>
    <row r="834" spans="1:6" x14ac:dyDescent="0.2">
      <c r="A834" t="s">
        <v>356</v>
      </c>
      <c r="B834" t="s">
        <v>675</v>
      </c>
      <c r="C834" t="s">
        <v>162</v>
      </c>
      <c r="D834" t="s">
        <v>403</v>
      </c>
      <c r="E834">
        <v>85</v>
      </c>
      <c r="F834">
        <v>32</v>
      </c>
    </row>
    <row r="835" spans="1:6" x14ac:dyDescent="0.2">
      <c r="A835" t="s">
        <v>356</v>
      </c>
      <c r="B835" t="s">
        <v>675</v>
      </c>
      <c r="C835" t="s">
        <v>163</v>
      </c>
      <c r="D835" t="s">
        <v>403</v>
      </c>
      <c r="E835">
        <v>434</v>
      </c>
      <c r="F835">
        <v>173</v>
      </c>
    </row>
    <row r="836" spans="1:6" x14ac:dyDescent="0.2">
      <c r="A836" t="s">
        <v>356</v>
      </c>
      <c r="B836" t="s">
        <v>675</v>
      </c>
      <c r="C836" t="s">
        <v>378</v>
      </c>
      <c r="D836" t="s">
        <v>403</v>
      </c>
      <c r="E836">
        <v>96</v>
      </c>
      <c r="F836">
        <v>36</v>
      </c>
    </row>
    <row r="837" spans="1:6" x14ac:dyDescent="0.2">
      <c r="A837" t="s">
        <v>356</v>
      </c>
      <c r="B837" t="s">
        <v>675</v>
      </c>
      <c r="C837" t="s">
        <v>164</v>
      </c>
      <c r="D837" t="s">
        <v>403</v>
      </c>
      <c r="E837">
        <v>615</v>
      </c>
      <c r="F837">
        <v>432</v>
      </c>
    </row>
    <row r="838" spans="1:6" x14ac:dyDescent="0.2">
      <c r="A838" t="s">
        <v>356</v>
      </c>
      <c r="B838" t="s">
        <v>675</v>
      </c>
      <c r="C838" t="s">
        <v>165</v>
      </c>
      <c r="D838" t="s">
        <v>403</v>
      </c>
      <c r="E838">
        <v>262</v>
      </c>
      <c r="F838">
        <v>174</v>
      </c>
    </row>
    <row r="839" spans="1:6" x14ac:dyDescent="0.2">
      <c r="A839" t="s">
        <v>356</v>
      </c>
      <c r="B839" t="s">
        <v>675</v>
      </c>
      <c r="C839" t="s">
        <v>166</v>
      </c>
      <c r="D839" t="s">
        <v>403</v>
      </c>
      <c r="E839">
        <v>53</v>
      </c>
      <c r="F839">
        <v>49</v>
      </c>
    </row>
    <row r="840" spans="1:6" x14ac:dyDescent="0.2">
      <c r="A840" t="s">
        <v>356</v>
      </c>
      <c r="B840" t="s">
        <v>675</v>
      </c>
      <c r="C840" t="s">
        <v>167</v>
      </c>
      <c r="D840" t="s">
        <v>403</v>
      </c>
      <c r="E840">
        <v>1757</v>
      </c>
      <c r="F840">
        <v>1341</v>
      </c>
    </row>
    <row r="841" spans="1:6" x14ac:dyDescent="0.2">
      <c r="A841" t="s">
        <v>356</v>
      </c>
      <c r="B841" t="s">
        <v>676</v>
      </c>
      <c r="C841" t="s">
        <v>403</v>
      </c>
      <c r="D841" t="s">
        <v>403</v>
      </c>
      <c r="E841">
        <v>63109</v>
      </c>
      <c r="F841">
        <v>41983</v>
      </c>
    </row>
    <row r="842" spans="1:6" x14ac:dyDescent="0.2">
      <c r="A842" t="s">
        <v>356</v>
      </c>
      <c r="B842" t="s">
        <v>676</v>
      </c>
      <c r="C842" t="s">
        <v>671</v>
      </c>
      <c r="D842" t="s">
        <v>403</v>
      </c>
      <c r="E842">
        <v>157534</v>
      </c>
      <c r="F842">
        <v>114560</v>
      </c>
    </row>
    <row r="843" spans="1:6" x14ac:dyDescent="0.2">
      <c r="A843" t="s">
        <v>356</v>
      </c>
      <c r="B843" t="s">
        <v>676</v>
      </c>
      <c r="C843" t="s">
        <v>115</v>
      </c>
      <c r="D843" t="s">
        <v>403</v>
      </c>
      <c r="E843">
        <v>636</v>
      </c>
      <c r="F843">
        <v>499</v>
      </c>
    </row>
    <row r="844" spans="1:6" x14ac:dyDescent="0.2">
      <c r="A844" t="s">
        <v>356</v>
      </c>
      <c r="B844" t="s">
        <v>676</v>
      </c>
      <c r="C844" t="s">
        <v>116</v>
      </c>
      <c r="D844" t="s">
        <v>403</v>
      </c>
      <c r="E844">
        <v>517</v>
      </c>
      <c r="F844">
        <v>351</v>
      </c>
    </row>
    <row r="845" spans="1:6" x14ac:dyDescent="0.2">
      <c r="A845" t="s">
        <v>356</v>
      </c>
      <c r="B845" t="s">
        <v>676</v>
      </c>
      <c r="C845" t="s">
        <v>117</v>
      </c>
      <c r="D845" t="s">
        <v>403</v>
      </c>
      <c r="E845">
        <v>4031</v>
      </c>
      <c r="F845">
        <v>3648</v>
      </c>
    </row>
    <row r="846" spans="1:6" x14ac:dyDescent="0.2">
      <c r="A846" t="s">
        <v>356</v>
      </c>
      <c r="B846" t="s">
        <v>676</v>
      </c>
      <c r="C846" t="s">
        <v>118</v>
      </c>
      <c r="D846" t="s">
        <v>403</v>
      </c>
      <c r="E846">
        <v>367</v>
      </c>
      <c r="F846">
        <v>228</v>
      </c>
    </row>
    <row r="847" spans="1:6" x14ac:dyDescent="0.2">
      <c r="A847" t="s">
        <v>356</v>
      </c>
      <c r="B847" t="s">
        <v>676</v>
      </c>
      <c r="C847" t="s">
        <v>119</v>
      </c>
      <c r="D847" t="s">
        <v>403</v>
      </c>
      <c r="E847">
        <v>632</v>
      </c>
      <c r="F847">
        <v>490</v>
      </c>
    </row>
    <row r="848" spans="1:6" x14ac:dyDescent="0.2">
      <c r="A848" t="s">
        <v>356</v>
      </c>
      <c r="B848" t="s">
        <v>676</v>
      </c>
      <c r="C848" t="s">
        <v>120</v>
      </c>
      <c r="D848" t="s">
        <v>403</v>
      </c>
      <c r="E848">
        <v>1383</v>
      </c>
      <c r="F848">
        <v>1248</v>
      </c>
    </row>
    <row r="849" spans="1:6" x14ac:dyDescent="0.2">
      <c r="A849" t="s">
        <v>356</v>
      </c>
      <c r="B849" t="s">
        <v>676</v>
      </c>
      <c r="C849" t="s">
        <v>91</v>
      </c>
      <c r="D849" t="s">
        <v>403</v>
      </c>
      <c r="E849">
        <v>3582</v>
      </c>
      <c r="F849">
        <v>2949</v>
      </c>
    </row>
    <row r="850" spans="1:6" x14ac:dyDescent="0.2">
      <c r="A850" t="s">
        <v>356</v>
      </c>
      <c r="B850" t="s">
        <v>676</v>
      </c>
      <c r="C850" t="s">
        <v>121</v>
      </c>
      <c r="D850" t="s">
        <v>403</v>
      </c>
      <c r="E850">
        <v>1564</v>
      </c>
      <c r="F850">
        <v>880</v>
      </c>
    </row>
    <row r="851" spans="1:6" x14ac:dyDescent="0.2">
      <c r="A851" t="s">
        <v>356</v>
      </c>
      <c r="B851" t="s">
        <v>676</v>
      </c>
      <c r="C851" t="s">
        <v>122</v>
      </c>
      <c r="D851" t="s">
        <v>403</v>
      </c>
      <c r="E851">
        <v>1973</v>
      </c>
      <c r="F851">
        <v>1637</v>
      </c>
    </row>
    <row r="852" spans="1:6" x14ac:dyDescent="0.2">
      <c r="A852" t="s">
        <v>356</v>
      </c>
      <c r="B852" t="s">
        <v>676</v>
      </c>
      <c r="C852" t="s">
        <v>94</v>
      </c>
      <c r="D852" t="s">
        <v>403</v>
      </c>
      <c r="E852">
        <v>4391</v>
      </c>
      <c r="F852">
        <v>4008</v>
      </c>
    </row>
    <row r="853" spans="1:6" x14ac:dyDescent="0.2">
      <c r="A853" t="s">
        <v>356</v>
      </c>
      <c r="B853" t="s">
        <v>676</v>
      </c>
      <c r="C853" t="s">
        <v>123</v>
      </c>
      <c r="D853" t="s">
        <v>403</v>
      </c>
      <c r="E853">
        <v>1430</v>
      </c>
      <c r="F853">
        <v>1095</v>
      </c>
    </row>
    <row r="854" spans="1:6" x14ac:dyDescent="0.2">
      <c r="A854" t="s">
        <v>356</v>
      </c>
      <c r="B854" t="s">
        <v>676</v>
      </c>
      <c r="C854" t="s">
        <v>124</v>
      </c>
      <c r="D854" t="s">
        <v>403</v>
      </c>
      <c r="E854">
        <v>3365</v>
      </c>
      <c r="F854">
        <v>2123</v>
      </c>
    </row>
    <row r="855" spans="1:6" x14ac:dyDescent="0.2">
      <c r="A855" t="s">
        <v>356</v>
      </c>
      <c r="B855" t="s">
        <v>676</v>
      </c>
      <c r="C855" t="s">
        <v>125</v>
      </c>
      <c r="D855" t="s">
        <v>403</v>
      </c>
      <c r="E855">
        <v>5188</v>
      </c>
      <c r="F855">
        <v>3546</v>
      </c>
    </row>
    <row r="856" spans="1:6" x14ac:dyDescent="0.2">
      <c r="A856" t="s">
        <v>356</v>
      </c>
      <c r="B856" t="s">
        <v>676</v>
      </c>
      <c r="C856" t="s">
        <v>126</v>
      </c>
      <c r="D856" t="s">
        <v>403</v>
      </c>
      <c r="E856">
        <v>3739</v>
      </c>
      <c r="F856">
        <v>2948</v>
      </c>
    </row>
    <row r="857" spans="1:6" x14ac:dyDescent="0.2">
      <c r="A857" t="s">
        <v>356</v>
      </c>
      <c r="B857" t="s">
        <v>676</v>
      </c>
      <c r="C857" t="s">
        <v>127</v>
      </c>
      <c r="D857" t="s">
        <v>403</v>
      </c>
      <c r="E857">
        <v>1850</v>
      </c>
      <c r="F857">
        <v>1436</v>
      </c>
    </row>
    <row r="858" spans="1:6" x14ac:dyDescent="0.2">
      <c r="A858" t="s">
        <v>356</v>
      </c>
      <c r="B858" t="s">
        <v>676</v>
      </c>
      <c r="C858" t="s">
        <v>85</v>
      </c>
      <c r="D858" t="s">
        <v>403</v>
      </c>
      <c r="E858">
        <v>1553</v>
      </c>
      <c r="F858">
        <v>1269</v>
      </c>
    </row>
    <row r="859" spans="1:6" x14ac:dyDescent="0.2">
      <c r="A859" t="s">
        <v>356</v>
      </c>
      <c r="B859" t="s">
        <v>676</v>
      </c>
      <c r="C859" t="s">
        <v>128</v>
      </c>
      <c r="D859" t="s">
        <v>403</v>
      </c>
      <c r="E859">
        <v>2042</v>
      </c>
      <c r="F859">
        <v>1651</v>
      </c>
    </row>
    <row r="860" spans="1:6" x14ac:dyDescent="0.2">
      <c r="A860" t="s">
        <v>356</v>
      </c>
      <c r="B860" t="s">
        <v>676</v>
      </c>
      <c r="C860" t="s">
        <v>129</v>
      </c>
      <c r="D860" t="s">
        <v>403</v>
      </c>
      <c r="E860">
        <v>2413</v>
      </c>
      <c r="F860">
        <v>1597</v>
      </c>
    </row>
    <row r="861" spans="1:6" x14ac:dyDescent="0.2">
      <c r="A861" t="s">
        <v>356</v>
      </c>
      <c r="B861" t="s">
        <v>676</v>
      </c>
      <c r="C861" t="s">
        <v>130</v>
      </c>
      <c r="D861" t="s">
        <v>403</v>
      </c>
      <c r="E861">
        <v>1155</v>
      </c>
      <c r="F861">
        <v>935</v>
      </c>
    </row>
    <row r="862" spans="1:6" x14ac:dyDescent="0.2">
      <c r="A862" t="s">
        <v>356</v>
      </c>
      <c r="B862" t="s">
        <v>676</v>
      </c>
      <c r="C862" t="s">
        <v>131</v>
      </c>
      <c r="D862" t="s">
        <v>403</v>
      </c>
      <c r="E862">
        <v>3362</v>
      </c>
      <c r="F862">
        <v>2534</v>
      </c>
    </row>
    <row r="863" spans="1:6" x14ac:dyDescent="0.2">
      <c r="A863" t="s">
        <v>356</v>
      </c>
      <c r="B863" t="s">
        <v>676</v>
      </c>
      <c r="C863" t="s">
        <v>132</v>
      </c>
      <c r="D863" t="s">
        <v>403</v>
      </c>
      <c r="E863">
        <v>2952</v>
      </c>
      <c r="F863">
        <v>2409</v>
      </c>
    </row>
    <row r="864" spans="1:6" x14ac:dyDescent="0.2">
      <c r="A864" t="s">
        <v>356</v>
      </c>
      <c r="B864" t="s">
        <v>676</v>
      </c>
      <c r="C864" t="s">
        <v>133</v>
      </c>
      <c r="D864" t="s">
        <v>403</v>
      </c>
      <c r="E864">
        <v>2152</v>
      </c>
      <c r="F864">
        <v>1805</v>
      </c>
    </row>
    <row r="865" spans="1:6" x14ac:dyDescent="0.2">
      <c r="A865" t="s">
        <v>356</v>
      </c>
      <c r="B865" t="s">
        <v>676</v>
      </c>
      <c r="C865" t="s">
        <v>134</v>
      </c>
      <c r="D865" t="s">
        <v>403</v>
      </c>
      <c r="E865">
        <v>901</v>
      </c>
      <c r="F865">
        <v>643</v>
      </c>
    </row>
    <row r="866" spans="1:6" x14ac:dyDescent="0.2">
      <c r="A866" t="s">
        <v>356</v>
      </c>
      <c r="B866" t="s">
        <v>676</v>
      </c>
      <c r="C866" t="s">
        <v>135</v>
      </c>
      <c r="D866" t="s">
        <v>403</v>
      </c>
      <c r="E866">
        <v>1092</v>
      </c>
      <c r="F866">
        <v>679</v>
      </c>
    </row>
    <row r="867" spans="1:6" x14ac:dyDescent="0.2">
      <c r="A867" t="s">
        <v>356</v>
      </c>
      <c r="B867" t="s">
        <v>676</v>
      </c>
      <c r="C867" t="s">
        <v>136</v>
      </c>
      <c r="D867" t="s">
        <v>403</v>
      </c>
      <c r="E867">
        <v>706</v>
      </c>
      <c r="F867">
        <v>375</v>
      </c>
    </row>
    <row r="868" spans="1:6" x14ac:dyDescent="0.2">
      <c r="A868" t="s">
        <v>356</v>
      </c>
      <c r="B868" t="s">
        <v>676</v>
      </c>
      <c r="C868" t="s">
        <v>137</v>
      </c>
      <c r="D868" t="s">
        <v>403</v>
      </c>
      <c r="E868">
        <v>1518</v>
      </c>
      <c r="F868">
        <v>1170</v>
      </c>
    </row>
    <row r="869" spans="1:6" x14ac:dyDescent="0.2">
      <c r="A869" t="s">
        <v>356</v>
      </c>
      <c r="B869" t="s">
        <v>676</v>
      </c>
      <c r="C869" t="s">
        <v>138</v>
      </c>
      <c r="D869" t="s">
        <v>403</v>
      </c>
      <c r="E869">
        <v>195</v>
      </c>
      <c r="F869">
        <v>101</v>
      </c>
    </row>
    <row r="870" spans="1:6" x14ac:dyDescent="0.2">
      <c r="A870" t="s">
        <v>356</v>
      </c>
      <c r="B870" t="s">
        <v>676</v>
      </c>
      <c r="C870" t="s">
        <v>139</v>
      </c>
      <c r="D870" t="s">
        <v>403</v>
      </c>
      <c r="E870">
        <v>415</v>
      </c>
      <c r="F870">
        <v>219</v>
      </c>
    </row>
    <row r="871" spans="1:6" x14ac:dyDescent="0.2">
      <c r="A871" t="s">
        <v>356</v>
      </c>
      <c r="B871" t="s">
        <v>676</v>
      </c>
      <c r="C871" t="s">
        <v>140</v>
      </c>
      <c r="D871" t="s">
        <v>403</v>
      </c>
      <c r="E871">
        <v>1113</v>
      </c>
      <c r="F871">
        <v>667</v>
      </c>
    </row>
    <row r="872" spans="1:6" x14ac:dyDescent="0.2">
      <c r="A872" t="s">
        <v>356</v>
      </c>
      <c r="B872" t="s">
        <v>676</v>
      </c>
      <c r="C872" t="s">
        <v>141</v>
      </c>
      <c r="D872" t="s">
        <v>403</v>
      </c>
      <c r="E872">
        <v>711</v>
      </c>
      <c r="F872">
        <v>479</v>
      </c>
    </row>
    <row r="873" spans="1:6" x14ac:dyDescent="0.2">
      <c r="A873" t="s">
        <v>356</v>
      </c>
      <c r="B873" t="s">
        <v>676</v>
      </c>
      <c r="C873" t="s">
        <v>142</v>
      </c>
      <c r="D873" t="s">
        <v>403</v>
      </c>
      <c r="E873">
        <v>401</v>
      </c>
      <c r="F873">
        <v>277</v>
      </c>
    </row>
    <row r="874" spans="1:6" x14ac:dyDescent="0.2">
      <c r="A874" t="s">
        <v>356</v>
      </c>
      <c r="B874" t="s">
        <v>676</v>
      </c>
      <c r="C874" t="s">
        <v>143</v>
      </c>
      <c r="D874" t="s">
        <v>403</v>
      </c>
      <c r="E874">
        <v>444</v>
      </c>
      <c r="F874">
        <v>320</v>
      </c>
    </row>
    <row r="875" spans="1:6" x14ac:dyDescent="0.2">
      <c r="A875" t="s">
        <v>356</v>
      </c>
      <c r="B875" t="s">
        <v>676</v>
      </c>
      <c r="C875" t="s">
        <v>144</v>
      </c>
      <c r="D875" t="s">
        <v>403</v>
      </c>
      <c r="E875">
        <v>2221</v>
      </c>
      <c r="F875">
        <v>1656</v>
      </c>
    </row>
    <row r="876" spans="1:6" x14ac:dyDescent="0.2">
      <c r="A876" t="s">
        <v>356</v>
      </c>
      <c r="B876" t="s">
        <v>676</v>
      </c>
      <c r="C876" t="s">
        <v>145</v>
      </c>
      <c r="D876" t="s">
        <v>403</v>
      </c>
      <c r="E876">
        <v>3920</v>
      </c>
      <c r="F876">
        <v>3162</v>
      </c>
    </row>
    <row r="877" spans="1:6" x14ac:dyDescent="0.2">
      <c r="A877" t="s">
        <v>356</v>
      </c>
      <c r="B877" t="s">
        <v>676</v>
      </c>
      <c r="C877" t="s">
        <v>146</v>
      </c>
      <c r="D877" t="s">
        <v>403</v>
      </c>
      <c r="E877">
        <v>1458</v>
      </c>
      <c r="F877">
        <v>979</v>
      </c>
    </row>
    <row r="878" spans="1:6" x14ac:dyDescent="0.2">
      <c r="A878" t="s">
        <v>356</v>
      </c>
      <c r="B878" t="s">
        <v>676</v>
      </c>
      <c r="C878" t="s">
        <v>147</v>
      </c>
      <c r="D878" t="s">
        <v>403</v>
      </c>
      <c r="E878">
        <v>4068</v>
      </c>
      <c r="F878">
        <v>3487</v>
      </c>
    </row>
    <row r="879" spans="1:6" x14ac:dyDescent="0.2">
      <c r="A879" t="s">
        <v>356</v>
      </c>
      <c r="B879" t="s">
        <v>676</v>
      </c>
      <c r="C879" t="s">
        <v>148</v>
      </c>
      <c r="D879" t="s">
        <v>403</v>
      </c>
      <c r="E879">
        <v>178</v>
      </c>
      <c r="F879">
        <v>107</v>
      </c>
    </row>
    <row r="880" spans="1:6" x14ac:dyDescent="0.2">
      <c r="A880" t="s">
        <v>356</v>
      </c>
      <c r="B880" t="s">
        <v>676</v>
      </c>
      <c r="C880" t="s">
        <v>149</v>
      </c>
      <c r="D880" t="s">
        <v>403</v>
      </c>
      <c r="E880">
        <v>2257</v>
      </c>
      <c r="F880">
        <v>1886</v>
      </c>
    </row>
    <row r="881" spans="1:6" x14ac:dyDescent="0.2">
      <c r="A881" t="s">
        <v>356</v>
      </c>
      <c r="B881" t="s">
        <v>676</v>
      </c>
      <c r="C881" t="s">
        <v>150</v>
      </c>
      <c r="D881" t="s">
        <v>403</v>
      </c>
      <c r="E881">
        <v>8526</v>
      </c>
      <c r="F881">
        <v>6145</v>
      </c>
    </row>
    <row r="882" spans="1:6" x14ac:dyDescent="0.2">
      <c r="A882" t="s">
        <v>356</v>
      </c>
      <c r="B882" t="s">
        <v>676</v>
      </c>
      <c r="C882" t="s">
        <v>151</v>
      </c>
      <c r="D882" t="s">
        <v>403</v>
      </c>
      <c r="E882">
        <v>2276</v>
      </c>
      <c r="F882">
        <v>1694</v>
      </c>
    </row>
    <row r="883" spans="1:6" x14ac:dyDescent="0.2">
      <c r="A883" t="s">
        <v>356</v>
      </c>
      <c r="B883" t="s">
        <v>676</v>
      </c>
      <c r="C883" t="s">
        <v>152</v>
      </c>
      <c r="D883" t="s">
        <v>403</v>
      </c>
      <c r="E883">
        <v>1305</v>
      </c>
      <c r="F883">
        <v>791</v>
      </c>
    </row>
    <row r="884" spans="1:6" x14ac:dyDescent="0.2">
      <c r="A884" t="s">
        <v>356</v>
      </c>
      <c r="B884" t="s">
        <v>676</v>
      </c>
      <c r="C884" t="s">
        <v>153</v>
      </c>
      <c r="D884" t="s">
        <v>403</v>
      </c>
      <c r="E884">
        <v>1175</v>
      </c>
      <c r="F884">
        <v>1040</v>
      </c>
    </row>
    <row r="885" spans="1:6" x14ac:dyDescent="0.2">
      <c r="A885" t="s">
        <v>356</v>
      </c>
      <c r="B885" t="s">
        <v>676</v>
      </c>
      <c r="C885" t="s">
        <v>154</v>
      </c>
      <c r="D885" t="s">
        <v>403</v>
      </c>
      <c r="E885">
        <v>858</v>
      </c>
      <c r="F885">
        <v>720</v>
      </c>
    </row>
    <row r="886" spans="1:6" x14ac:dyDescent="0.2">
      <c r="A886" t="s">
        <v>356</v>
      </c>
      <c r="B886" t="s">
        <v>676</v>
      </c>
      <c r="C886" t="s">
        <v>155</v>
      </c>
      <c r="D886" t="s">
        <v>403</v>
      </c>
      <c r="E886">
        <v>405</v>
      </c>
      <c r="F886">
        <v>247</v>
      </c>
    </row>
    <row r="887" spans="1:6" x14ac:dyDescent="0.2">
      <c r="A887" t="s">
        <v>356</v>
      </c>
      <c r="B887" t="s">
        <v>676</v>
      </c>
      <c r="C887" t="s">
        <v>156</v>
      </c>
      <c r="D887" t="s">
        <v>403</v>
      </c>
      <c r="E887">
        <v>3782</v>
      </c>
      <c r="F887">
        <v>3243</v>
      </c>
    </row>
    <row r="888" spans="1:6" x14ac:dyDescent="0.2">
      <c r="A888" t="s">
        <v>356</v>
      </c>
      <c r="B888" t="s">
        <v>676</v>
      </c>
      <c r="C888" t="s">
        <v>377</v>
      </c>
      <c r="D888" t="s">
        <v>403</v>
      </c>
      <c r="E888">
        <v>973</v>
      </c>
      <c r="F888">
        <v>952</v>
      </c>
    </row>
    <row r="889" spans="1:6" x14ac:dyDescent="0.2">
      <c r="A889" t="s">
        <v>356</v>
      </c>
      <c r="B889" t="s">
        <v>676</v>
      </c>
      <c r="C889" t="s">
        <v>157</v>
      </c>
      <c r="D889" t="s">
        <v>403</v>
      </c>
      <c r="E889">
        <v>98</v>
      </c>
      <c r="F889">
        <v>61</v>
      </c>
    </row>
    <row r="890" spans="1:6" x14ac:dyDescent="0.2">
      <c r="A890" t="s">
        <v>356</v>
      </c>
      <c r="B890" t="s">
        <v>676</v>
      </c>
      <c r="C890" t="s">
        <v>158</v>
      </c>
      <c r="D890" t="s">
        <v>403</v>
      </c>
      <c r="E890">
        <v>1303</v>
      </c>
      <c r="F890">
        <v>946</v>
      </c>
    </row>
    <row r="891" spans="1:6" x14ac:dyDescent="0.2">
      <c r="A891" t="s">
        <v>356</v>
      </c>
      <c r="B891" t="s">
        <v>676</v>
      </c>
      <c r="C891" t="s">
        <v>159</v>
      </c>
      <c r="D891" t="s">
        <v>403</v>
      </c>
      <c r="E891">
        <v>334</v>
      </c>
      <c r="F891">
        <v>225</v>
      </c>
    </row>
    <row r="892" spans="1:6" x14ac:dyDescent="0.2">
      <c r="A892" t="s">
        <v>356</v>
      </c>
      <c r="B892" t="s">
        <v>676</v>
      </c>
      <c r="C892" t="s">
        <v>83</v>
      </c>
      <c r="D892" t="s">
        <v>403</v>
      </c>
      <c r="E892">
        <v>202</v>
      </c>
      <c r="F892">
        <v>169</v>
      </c>
    </row>
    <row r="893" spans="1:6" x14ac:dyDescent="0.2">
      <c r="A893" t="s">
        <v>356</v>
      </c>
      <c r="B893" t="s">
        <v>676</v>
      </c>
      <c r="C893" t="s">
        <v>161</v>
      </c>
      <c r="D893" t="s">
        <v>403</v>
      </c>
      <c r="E893">
        <v>163</v>
      </c>
      <c r="F893">
        <v>122</v>
      </c>
    </row>
    <row r="894" spans="1:6" x14ac:dyDescent="0.2">
      <c r="A894" t="s">
        <v>356</v>
      </c>
      <c r="B894" t="s">
        <v>676</v>
      </c>
      <c r="C894" t="s">
        <v>162</v>
      </c>
      <c r="D894" t="s">
        <v>403</v>
      </c>
      <c r="E894">
        <v>103</v>
      </c>
      <c r="F894">
        <v>67</v>
      </c>
    </row>
    <row r="895" spans="1:6" x14ac:dyDescent="0.2">
      <c r="A895" t="s">
        <v>356</v>
      </c>
      <c r="B895" t="s">
        <v>676</v>
      </c>
      <c r="C895" t="s">
        <v>163</v>
      </c>
      <c r="D895" t="s">
        <v>403</v>
      </c>
      <c r="E895">
        <v>35</v>
      </c>
      <c r="F895">
        <v>24</v>
      </c>
    </row>
    <row r="896" spans="1:6" x14ac:dyDescent="0.2">
      <c r="A896" t="s">
        <v>356</v>
      </c>
      <c r="B896" t="s">
        <v>676</v>
      </c>
      <c r="C896" t="s">
        <v>378</v>
      </c>
      <c r="D896" t="s">
        <v>403</v>
      </c>
      <c r="E896">
        <v>142</v>
      </c>
      <c r="F896">
        <v>91</v>
      </c>
    </row>
    <row r="897" spans="1:6" x14ac:dyDescent="0.2">
      <c r="A897" t="s">
        <v>356</v>
      </c>
      <c r="B897" t="s">
        <v>676</v>
      </c>
      <c r="C897" t="s">
        <v>164</v>
      </c>
      <c r="D897" t="s">
        <v>403</v>
      </c>
      <c r="E897">
        <v>268</v>
      </c>
      <c r="F897">
        <v>173</v>
      </c>
    </row>
    <row r="898" spans="1:6" x14ac:dyDescent="0.2">
      <c r="A898" t="s">
        <v>356</v>
      </c>
      <c r="B898" t="s">
        <v>676</v>
      </c>
      <c r="C898" t="s">
        <v>165</v>
      </c>
      <c r="D898" t="s">
        <v>403</v>
      </c>
      <c r="E898">
        <v>266</v>
      </c>
      <c r="F898">
        <v>125</v>
      </c>
    </row>
    <row r="899" spans="1:6" x14ac:dyDescent="0.2">
      <c r="A899" t="s">
        <v>356</v>
      </c>
      <c r="B899" t="s">
        <v>676</v>
      </c>
      <c r="C899" t="s">
        <v>166</v>
      </c>
      <c r="D899" t="s">
        <v>403</v>
      </c>
      <c r="E899">
        <v>118</v>
      </c>
      <c r="F899">
        <v>87</v>
      </c>
    </row>
    <row r="900" spans="1:6" x14ac:dyDescent="0.2">
      <c r="A900" t="s">
        <v>356</v>
      </c>
      <c r="B900" t="s">
        <v>676</v>
      </c>
      <c r="C900" t="s">
        <v>167</v>
      </c>
      <c r="D900" t="s">
        <v>403</v>
      </c>
      <c r="E900">
        <v>218</v>
      </c>
      <c r="F900">
        <v>162</v>
      </c>
    </row>
    <row r="901" spans="1:6" x14ac:dyDescent="0.2">
      <c r="A901" t="s">
        <v>356</v>
      </c>
      <c r="B901" t="s">
        <v>677</v>
      </c>
      <c r="C901" t="s">
        <v>671</v>
      </c>
      <c r="D901" t="s">
        <v>403</v>
      </c>
      <c r="E901">
        <v>14125</v>
      </c>
      <c r="F901">
        <v>1469</v>
      </c>
    </row>
    <row r="902" spans="1:6" x14ac:dyDescent="0.2">
      <c r="A902" t="s">
        <v>356</v>
      </c>
      <c r="B902" t="s">
        <v>677</v>
      </c>
      <c r="C902" t="s">
        <v>91</v>
      </c>
      <c r="D902" t="s">
        <v>403</v>
      </c>
      <c r="E902">
        <v>8155</v>
      </c>
      <c r="F902">
        <v>530</v>
      </c>
    </row>
    <row r="903" spans="1:6" x14ac:dyDescent="0.2">
      <c r="A903" t="s">
        <v>356</v>
      </c>
      <c r="B903" t="s">
        <v>677</v>
      </c>
      <c r="C903" t="s">
        <v>94</v>
      </c>
      <c r="D903" t="s">
        <v>403</v>
      </c>
      <c r="E903">
        <v>5</v>
      </c>
      <c r="F903">
        <v>5</v>
      </c>
    </row>
    <row r="904" spans="1:6" x14ac:dyDescent="0.2">
      <c r="A904" t="s">
        <v>356</v>
      </c>
      <c r="B904" t="s">
        <v>677</v>
      </c>
      <c r="C904" t="s">
        <v>128</v>
      </c>
      <c r="D904" t="s">
        <v>403</v>
      </c>
      <c r="E904">
        <v>1</v>
      </c>
      <c r="F904">
        <v>1</v>
      </c>
    </row>
    <row r="905" spans="1:6" x14ac:dyDescent="0.2">
      <c r="A905" t="s">
        <v>356</v>
      </c>
      <c r="B905" t="s">
        <v>677</v>
      </c>
      <c r="C905" t="s">
        <v>130</v>
      </c>
      <c r="D905" t="s">
        <v>403</v>
      </c>
      <c r="E905">
        <v>42</v>
      </c>
      <c r="F905">
        <v>42</v>
      </c>
    </row>
    <row r="906" spans="1:6" x14ac:dyDescent="0.2">
      <c r="A906" t="s">
        <v>356</v>
      </c>
      <c r="B906" t="s">
        <v>677</v>
      </c>
      <c r="C906" t="s">
        <v>132</v>
      </c>
      <c r="D906" t="s">
        <v>403</v>
      </c>
      <c r="E906">
        <v>1</v>
      </c>
      <c r="F906">
        <v>1</v>
      </c>
    </row>
    <row r="907" spans="1:6" x14ac:dyDescent="0.2">
      <c r="A907" t="s">
        <v>356</v>
      </c>
      <c r="B907" t="s">
        <v>677</v>
      </c>
      <c r="C907" t="s">
        <v>133</v>
      </c>
      <c r="D907" t="s">
        <v>403</v>
      </c>
      <c r="E907">
        <v>126</v>
      </c>
      <c r="F907">
        <v>83</v>
      </c>
    </row>
    <row r="908" spans="1:6" x14ac:dyDescent="0.2">
      <c r="A908" t="s">
        <v>356</v>
      </c>
      <c r="B908" t="s">
        <v>677</v>
      </c>
      <c r="C908" t="s">
        <v>135</v>
      </c>
      <c r="D908" t="s">
        <v>403</v>
      </c>
      <c r="E908">
        <v>2</v>
      </c>
      <c r="F908">
        <v>2</v>
      </c>
    </row>
    <row r="909" spans="1:6" x14ac:dyDescent="0.2">
      <c r="A909" t="s">
        <v>356</v>
      </c>
      <c r="B909" t="s">
        <v>677</v>
      </c>
      <c r="C909" t="s">
        <v>136</v>
      </c>
      <c r="D909" t="s">
        <v>403</v>
      </c>
      <c r="E909">
        <v>5486</v>
      </c>
      <c r="F909">
        <v>675</v>
      </c>
    </row>
    <row r="910" spans="1:6" x14ac:dyDescent="0.2">
      <c r="A910" t="s">
        <v>356</v>
      </c>
      <c r="B910" t="s">
        <v>677</v>
      </c>
      <c r="C910" t="s">
        <v>137</v>
      </c>
      <c r="D910" t="s">
        <v>403</v>
      </c>
      <c r="E910">
        <v>1</v>
      </c>
      <c r="F910">
        <v>1</v>
      </c>
    </row>
    <row r="911" spans="1:6" x14ac:dyDescent="0.2">
      <c r="A911" t="s">
        <v>356</v>
      </c>
      <c r="B911" t="s">
        <v>677</v>
      </c>
      <c r="C911" t="s">
        <v>140</v>
      </c>
      <c r="D911" t="s">
        <v>403</v>
      </c>
      <c r="E911">
        <v>76</v>
      </c>
      <c r="F911">
        <v>26</v>
      </c>
    </row>
    <row r="912" spans="1:6" x14ac:dyDescent="0.2">
      <c r="A912" t="s">
        <v>356</v>
      </c>
      <c r="B912" t="s">
        <v>677</v>
      </c>
      <c r="C912" t="s">
        <v>147</v>
      </c>
      <c r="D912" t="s">
        <v>403</v>
      </c>
      <c r="E912">
        <v>1</v>
      </c>
      <c r="F912">
        <v>1</v>
      </c>
    </row>
    <row r="913" spans="1:6" x14ac:dyDescent="0.2">
      <c r="A913" t="s">
        <v>356</v>
      </c>
      <c r="B913" t="s">
        <v>677</v>
      </c>
      <c r="C913" t="s">
        <v>150</v>
      </c>
      <c r="D913" t="s">
        <v>403</v>
      </c>
      <c r="E913">
        <v>1</v>
      </c>
      <c r="F913">
        <v>1</v>
      </c>
    </row>
    <row r="914" spans="1:6" x14ac:dyDescent="0.2">
      <c r="A914" t="s">
        <v>356</v>
      </c>
      <c r="B914" t="s">
        <v>677</v>
      </c>
      <c r="C914" t="s">
        <v>155</v>
      </c>
      <c r="D914" t="s">
        <v>403</v>
      </c>
      <c r="E914">
        <v>222</v>
      </c>
      <c r="F914">
        <v>95</v>
      </c>
    </row>
    <row r="915" spans="1:6" x14ac:dyDescent="0.2">
      <c r="A915" t="s">
        <v>356</v>
      </c>
      <c r="B915" t="s">
        <v>677</v>
      </c>
      <c r="C915" t="s">
        <v>159</v>
      </c>
      <c r="D915" t="s">
        <v>403</v>
      </c>
      <c r="E915">
        <v>1</v>
      </c>
      <c r="F915">
        <v>1</v>
      </c>
    </row>
    <row r="916" spans="1:6" x14ac:dyDescent="0.2">
      <c r="A916" t="s">
        <v>356</v>
      </c>
      <c r="B916" t="s">
        <v>677</v>
      </c>
      <c r="C916" t="s">
        <v>83</v>
      </c>
      <c r="D916" t="s">
        <v>403</v>
      </c>
      <c r="E916">
        <v>3</v>
      </c>
      <c r="F916">
        <v>3</v>
      </c>
    </row>
    <row r="917" spans="1:6" x14ac:dyDescent="0.2">
      <c r="A917" t="s">
        <v>356</v>
      </c>
      <c r="B917" t="s">
        <v>677</v>
      </c>
      <c r="C917" t="s">
        <v>378</v>
      </c>
      <c r="D917" t="s">
        <v>403</v>
      </c>
      <c r="E917">
        <v>2</v>
      </c>
      <c r="F917">
        <v>2</v>
      </c>
    </row>
    <row r="918" spans="1:6" x14ac:dyDescent="0.2">
      <c r="A918" t="s">
        <v>356</v>
      </c>
      <c r="B918" t="s">
        <v>678</v>
      </c>
      <c r="C918" t="s">
        <v>671</v>
      </c>
      <c r="D918" t="s">
        <v>403</v>
      </c>
      <c r="E918">
        <v>4746</v>
      </c>
      <c r="F918">
        <v>4383</v>
      </c>
    </row>
    <row r="919" spans="1:6" x14ac:dyDescent="0.2">
      <c r="A919" t="s">
        <v>356</v>
      </c>
      <c r="B919" t="s">
        <v>678</v>
      </c>
      <c r="C919" t="s">
        <v>115</v>
      </c>
      <c r="D919" t="s">
        <v>403</v>
      </c>
      <c r="E919">
        <v>7</v>
      </c>
      <c r="F919">
        <v>6</v>
      </c>
    </row>
    <row r="920" spans="1:6" x14ac:dyDescent="0.2">
      <c r="A920" t="s">
        <v>356</v>
      </c>
      <c r="B920" t="s">
        <v>678</v>
      </c>
      <c r="C920" t="s">
        <v>117</v>
      </c>
      <c r="D920" t="s">
        <v>403</v>
      </c>
      <c r="E920">
        <v>1</v>
      </c>
      <c r="F920">
        <v>1</v>
      </c>
    </row>
    <row r="921" spans="1:6" x14ac:dyDescent="0.2">
      <c r="A921" t="s">
        <v>356</v>
      </c>
      <c r="B921" t="s">
        <v>678</v>
      </c>
      <c r="C921" t="s">
        <v>119</v>
      </c>
      <c r="D921" t="s">
        <v>403</v>
      </c>
      <c r="E921">
        <v>6</v>
      </c>
      <c r="F921">
        <v>5</v>
      </c>
    </row>
    <row r="922" spans="1:6" x14ac:dyDescent="0.2">
      <c r="A922" t="s">
        <v>356</v>
      </c>
      <c r="B922" t="s">
        <v>678</v>
      </c>
      <c r="C922" t="s">
        <v>120</v>
      </c>
      <c r="D922" t="s">
        <v>403</v>
      </c>
      <c r="E922">
        <v>5</v>
      </c>
      <c r="F922">
        <v>4</v>
      </c>
    </row>
    <row r="923" spans="1:6" x14ac:dyDescent="0.2">
      <c r="A923" t="s">
        <v>356</v>
      </c>
      <c r="B923" t="s">
        <v>678</v>
      </c>
      <c r="C923" t="s">
        <v>121</v>
      </c>
      <c r="D923" t="s">
        <v>403</v>
      </c>
      <c r="E923">
        <v>1</v>
      </c>
      <c r="F923">
        <v>1</v>
      </c>
    </row>
    <row r="924" spans="1:6" x14ac:dyDescent="0.2">
      <c r="A924" t="s">
        <v>356</v>
      </c>
      <c r="B924" t="s">
        <v>678</v>
      </c>
      <c r="C924" t="s">
        <v>122</v>
      </c>
      <c r="D924" t="s">
        <v>403</v>
      </c>
      <c r="E924">
        <v>12</v>
      </c>
      <c r="F924">
        <v>11</v>
      </c>
    </row>
    <row r="925" spans="1:6" x14ac:dyDescent="0.2">
      <c r="A925" t="s">
        <v>356</v>
      </c>
      <c r="B925" t="s">
        <v>678</v>
      </c>
      <c r="C925" t="s">
        <v>94</v>
      </c>
      <c r="D925" t="s">
        <v>403</v>
      </c>
      <c r="E925">
        <v>12</v>
      </c>
      <c r="F925">
        <v>12</v>
      </c>
    </row>
    <row r="926" spans="1:6" x14ac:dyDescent="0.2">
      <c r="A926" t="s">
        <v>356</v>
      </c>
      <c r="B926" t="s">
        <v>678</v>
      </c>
      <c r="C926" t="s">
        <v>123</v>
      </c>
      <c r="D926" t="s">
        <v>403</v>
      </c>
      <c r="E926">
        <v>10</v>
      </c>
      <c r="F926">
        <v>4</v>
      </c>
    </row>
    <row r="927" spans="1:6" x14ac:dyDescent="0.2">
      <c r="A927" t="s">
        <v>356</v>
      </c>
      <c r="B927" t="s">
        <v>678</v>
      </c>
      <c r="C927" t="s">
        <v>124</v>
      </c>
      <c r="D927" t="s">
        <v>403</v>
      </c>
      <c r="E927">
        <v>59</v>
      </c>
      <c r="F927">
        <v>37</v>
      </c>
    </row>
    <row r="928" spans="1:6" x14ac:dyDescent="0.2">
      <c r="A928" t="s">
        <v>356</v>
      </c>
      <c r="B928" t="s">
        <v>678</v>
      </c>
      <c r="C928" t="s">
        <v>125</v>
      </c>
      <c r="D928" t="s">
        <v>403</v>
      </c>
      <c r="E928">
        <v>301</v>
      </c>
      <c r="F928">
        <v>269</v>
      </c>
    </row>
    <row r="929" spans="1:6" x14ac:dyDescent="0.2">
      <c r="A929" t="s">
        <v>356</v>
      </c>
      <c r="B929" t="s">
        <v>678</v>
      </c>
      <c r="C929" t="s">
        <v>126</v>
      </c>
      <c r="D929" t="s">
        <v>403</v>
      </c>
      <c r="E929">
        <v>20</v>
      </c>
      <c r="F929">
        <v>15</v>
      </c>
    </row>
    <row r="930" spans="1:6" x14ac:dyDescent="0.2">
      <c r="A930" t="s">
        <v>356</v>
      </c>
      <c r="B930" t="s">
        <v>678</v>
      </c>
      <c r="C930" t="s">
        <v>127</v>
      </c>
      <c r="D930" t="s">
        <v>403</v>
      </c>
      <c r="E930">
        <v>77</v>
      </c>
      <c r="F930">
        <v>67</v>
      </c>
    </row>
    <row r="931" spans="1:6" x14ac:dyDescent="0.2">
      <c r="A931" t="s">
        <v>356</v>
      </c>
      <c r="B931" t="s">
        <v>678</v>
      </c>
      <c r="C931" t="s">
        <v>85</v>
      </c>
      <c r="D931" t="s">
        <v>403</v>
      </c>
      <c r="E931">
        <v>301</v>
      </c>
      <c r="F931">
        <v>283</v>
      </c>
    </row>
    <row r="932" spans="1:6" x14ac:dyDescent="0.2">
      <c r="A932" t="s">
        <v>356</v>
      </c>
      <c r="B932" t="s">
        <v>678</v>
      </c>
      <c r="C932" t="s">
        <v>128</v>
      </c>
      <c r="D932" t="s">
        <v>403</v>
      </c>
      <c r="E932">
        <v>216</v>
      </c>
      <c r="F932">
        <v>209</v>
      </c>
    </row>
    <row r="933" spans="1:6" x14ac:dyDescent="0.2">
      <c r="A933" t="s">
        <v>356</v>
      </c>
      <c r="B933" t="s">
        <v>678</v>
      </c>
      <c r="C933" t="s">
        <v>129</v>
      </c>
      <c r="D933" t="s">
        <v>403</v>
      </c>
      <c r="E933">
        <v>444</v>
      </c>
      <c r="F933">
        <v>411</v>
      </c>
    </row>
    <row r="934" spans="1:6" x14ac:dyDescent="0.2">
      <c r="A934" t="s">
        <v>356</v>
      </c>
      <c r="B934" t="s">
        <v>678</v>
      </c>
      <c r="C934" t="s">
        <v>130</v>
      </c>
      <c r="D934" t="s">
        <v>403</v>
      </c>
      <c r="E934">
        <v>317</v>
      </c>
      <c r="F934">
        <v>289</v>
      </c>
    </row>
    <row r="935" spans="1:6" x14ac:dyDescent="0.2">
      <c r="A935" t="s">
        <v>356</v>
      </c>
      <c r="B935" t="s">
        <v>678</v>
      </c>
      <c r="C935" t="s">
        <v>131</v>
      </c>
      <c r="D935" t="s">
        <v>403</v>
      </c>
      <c r="E935">
        <v>333</v>
      </c>
      <c r="F935">
        <v>324</v>
      </c>
    </row>
    <row r="936" spans="1:6" x14ac:dyDescent="0.2">
      <c r="A936" t="s">
        <v>356</v>
      </c>
      <c r="B936" t="s">
        <v>678</v>
      </c>
      <c r="C936" t="s">
        <v>132</v>
      </c>
      <c r="D936" t="s">
        <v>403</v>
      </c>
      <c r="E936">
        <v>247</v>
      </c>
      <c r="F936">
        <v>237</v>
      </c>
    </row>
    <row r="937" spans="1:6" x14ac:dyDescent="0.2">
      <c r="A937" t="s">
        <v>356</v>
      </c>
      <c r="B937" t="s">
        <v>678</v>
      </c>
      <c r="C937" t="s">
        <v>133</v>
      </c>
      <c r="D937" t="s">
        <v>403</v>
      </c>
      <c r="E937">
        <v>362</v>
      </c>
      <c r="F937">
        <v>334</v>
      </c>
    </row>
    <row r="938" spans="1:6" x14ac:dyDescent="0.2">
      <c r="A938" t="s">
        <v>356</v>
      </c>
      <c r="B938" t="s">
        <v>678</v>
      </c>
      <c r="C938" t="s">
        <v>134</v>
      </c>
      <c r="D938" t="s">
        <v>403</v>
      </c>
      <c r="E938">
        <v>212</v>
      </c>
      <c r="F938">
        <v>212</v>
      </c>
    </row>
    <row r="939" spans="1:6" x14ac:dyDescent="0.2">
      <c r="A939" t="s">
        <v>356</v>
      </c>
      <c r="B939" t="s">
        <v>678</v>
      </c>
      <c r="C939" t="s">
        <v>135</v>
      </c>
      <c r="D939" t="s">
        <v>403</v>
      </c>
      <c r="E939">
        <v>193</v>
      </c>
      <c r="F939">
        <v>178</v>
      </c>
    </row>
    <row r="940" spans="1:6" x14ac:dyDescent="0.2">
      <c r="A940" t="s">
        <v>356</v>
      </c>
      <c r="B940" t="s">
        <v>678</v>
      </c>
      <c r="C940" t="s">
        <v>137</v>
      </c>
      <c r="D940" t="s">
        <v>403</v>
      </c>
      <c r="E940">
        <v>47</v>
      </c>
      <c r="F940">
        <v>39</v>
      </c>
    </row>
    <row r="941" spans="1:6" x14ac:dyDescent="0.2">
      <c r="A941" t="s">
        <v>356</v>
      </c>
      <c r="B941" t="s">
        <v>678</v>
      </c>
      <c r="C941" t="s">
        <v>138</v>
      </c>
      <c r="D941" t="s">
        <v>403</v>
      </c>
      <c r="E941">
        <v>12</v>
      </c>
      <c r="F941">
        <v>11</v>
      </c>
    </row>
    <row r="942" spans="1:6" x14ac:dyDescent="0.2">
      <c r="A942" t="s">
        <v>356</v>
      </c>
      <c r="B942" t="s">
        <v>678</v>
      </c>
      <c r="C942" t="s">
        <v>139</v>
      </c>
      <c r="D942" t="s">
        <v>403</v>
      </c>
      <c r="E942">
        <v>7</v>
      </c>
      <c r="F942">
        <v>5</v>
      </c>
    </row>
    <row r="943" spans="1:6" x14ac:dyDescent="0.2">
      <c r="A943" t="s">
        <v>356</v>
      </c>
      <c r="B943" t="s">
        <v>678</v>
      </c>
      <c r="C943" t="s">
        <v>141</v>
      </c>
      <c r="D943" t="s">
        <v>403</v>
      </c>
      <c r="E943">
        <v>61</v>
      </c>
      <c r="F943">
        <v>54</v>
      </c>
    </row>
    <row r="944" spans="1:6" x14ac:dyDescent="0.2">
      <c r="A944" t="s">
        <v>356</v>
      </c>
      <c r="B944" t="s">
        <v>678</v>
      </c>
      <c r="C944" t="s">
        <v>142</v>
      </c>
      <c r="D944" t="s">
        <v>403</v>
      </c>
      <c r="E944">
        <v>14</v>
      </c>
      <c r="F944">
        <v>12</v>
      </c>
    </row>
    <row r="945" spans="1:6" x14ac:dyDescent="0.2">
      <c r="A945" t="s">
        <v>356</v>
      </c>
      <c r="B945" t="s">
        <v>678</v>
      </c>
      <c r="C945" t="s">
        <v>143</v>
      </c>
      <c r="D945" t="s">
        <v>403</v>
      </c>
      <c r="E945">
        <v>2</v>
      </c>
      <c r="F945">
        <v>1</v>
      </c>
    </row>
    <row r="946" spans="1:6" x14ac:dyDescent="0.2">
      <c r="A946" t="s">
        <v>356</v>
      </c>
      <c r="B946" t="s">
        <v>678</v>
      </c>
      <c r="C946" t="s">
        <v>144</v>
      </c>
      <c r="D946" t="s">
        <v>403</v>
      </c>
      <c r="E946">
        <v>67</v>
      </c>
      <c r="F946">
        <v>53</v>
      </c>
    </row>
    <row r="947" spans="1:6" x14ac:dyDescent="0.2">
      <c r="A947" t="s">
        <v>356</v>
      </c>
      <c r="B947" t="s">
        <v>678</v>
      </c>
      <c r="C947" t="s">
        <v>145</v>
      </c>
      <c r="D947" t="s">
        <v>403</v>
      </c>
      <c r="E947">
        <v>56</v>
      </c>
      <c r="F947">
        <v>44</v>
      </c>
    </row>
    <row r="948" spans="1:6" x14ac:dyDescent="0.2">
      <c r="A948" t="s">
        <v>356</v>
      </c>
      <c r="B948" t="s">
        <v>678</v>
      </c>
      <c r="C948" t="s">
        <v>146</v>
      </c>
      <c r="D948" t="s">
        <v>403</v>
      </c>
      <c r="E948">
        <v>81</v>
      </c>
      <c r="F948">
        <v>78</v>
      </c>
    </row>
    <row r="949" spans="1:6" x14ac:dyDescent="0.2">
      <c r="A949" t="s">
        <v>356</v>
      </c>
      <c r="B949" t="s">
        <v>678</v>
      </c>
      <c r="C949" t="s">
        <v>147</v>
      </c>
      <c r="D949" t="s">
        <v>403</v>
      </c>
      <c r="E949">
        <v>154</v>
      </c>
      <c r="F949">
        <v>150</v>
      </c>
    </row>
    <row r="950" spans="1:6" x14ac:dyDescent="0.2">
      <c r="A950" t="s">
        <v>356</v>
      </c>
      <c r="B950" t="s">
        <v>678</v>
      </c>
      <c r="C950" t="s">
        <v>148</v>
      </c>
      <c r="D950" t="s">
        <v>403</v>
      </c>
      <c r="E950">
        <v>6</v>
      </c>
      <c r="F950">
        <v>4</v>
      </c>
    </row>
    <row r="951" spans="1:6" x14ac:dyDescent="0.2">
      <c r="A951" t="s">
        <v>356</v>
      </c>
      <c r="B951" t="s">
        <v>678</v>
      </c>
      <c r="C951" t="s">
        <v>149</v>
      </c>
      <c r="D951" t="s">
        <v>403</v>
      </c>
      <c r="E951">
        <v>120</v>
      </c>
      <c r="F951">
        <v>115</v>
      </c>
    </row>
    <row r="952" spans="1:6" x14ac:dyDescent="0.2">
      <c r="A952" t="s">
        <v>356</v>
      </c>
      <c r="B952" t="s">
        <v>678</v>
      </c>
      <c r="C952" t="s">
        <v>150</v>
      </c>
      <c r="D952" t="s">
        <v>403</v>
      </c>
      <c r="E952">
        <v>239</v>
      </c>
      <c r="F952">
        <v>216</v>
      </c>
    </row>
    <row r="953" spans="1:6" x14ac:dyDescent="0.2">
      <c r="A953" t="s">
        <v>356</v>
      </c>
      <c r="B953" t="s">
        <v>678</v>
      </c>
      <c r="C953" t="s">
        <v>151</v>
      </c>
      <c r="D953" t="s">
        <v>403</v>
      </c>
      <c r="E953">
        <v>86</v>
      </c>
      <c r="F953">
        <v>83</v>
      </c>
    </row>
    <row r="954" spans="1:6" x14ac:dyDescent="0.2">
      <c r="A954" t="s">
        <v>356</v>
      </c>
      <c r="B954" t="s">
        <v>678</v>
      </c>
      <c r="C954" t="s">
        <v>152</v>
      </c>
      <c r="D954" t="s">
        <v>403</v>
      </c>
      <c r="E954">
        <v>18</v>
      </c>
      <c r="F954">
        <v>9</v>
      </c>
    </row>
    <row r="955" spans="1:6" x14ac:dyDescent="0.2">
      <c r="A955" t="s">
        <v>356</v>
      </c>
      <c r="B955" t="s">
        <v>678</v>
      </c>
      <c r="C955" t="s">
        <v>153</v>
      </c>
      <c r="D955" t="s">
        <v>403</v>
      </c>
      <c r="E955">
        <v>135</v>
      </c>
      <c r="F955">
        <v>128</v>
      </c>
    </row>
    <row r="956" spans="1:6" x14ac:dyDescent="0.2">
      <c r="A956" t="s">
        <v>356</v>
      </c>
      <c r="B956" t="s">
        <v>678</v>
      </c>
      <c r="C956" t="s">
        <v>154</v>
      </c>
      <c r="D956" t="s">
        <v>403</v>
      </c>
      <c r="E956">
        <v>4</v>
      </c>
      <c r="F956">
        <v>4</v>
      </c>
    </row>
    <row r="957" spans="1:6" x14ac:dyDescent="0.2">
      <c r="A957" t="s">
        <v>356</v>
      </c>
      <c r="B957" t="s">
        <v>678</v>
      </c>
      <c r="C957" t="s">
        <v>155</v>
      </c>
      <c r="D957" t="s">
        <v>403</v>
      </c>
      <c r="E957">
        <v>157</v>
      </c>
      <c r="F957">
        <v>141</v>
      </c>
    </row>
    <row r="958" spans="1:6" x14ac:dyDescent="0.2">
      <c r="A958" t="s">
        <v>356</v>
      </c>
      <c r="B958" t="s">
        <v>678</v>
      </c>
      <c r="C958" t="s">
        <v>156</v>
      </c>
      <c r="D958" t="s">
        <v>403</v>
      </c>
      <c r="E958">
        <v>258</v>
      </c>
      <c r="F958">
        <v>251</v>
      </c>
    </row>
    <row r="959" spans="1:6" x14ac:dyDescent="0.2">
      <c r="A959" t="s">
        <v>356</v>
      </c>
      <c r="B959" t="s">
        <v>678</v>
      </c>
      <c r="C959" t="s">
        <v>157</v>
      </c>
      <c r="D959" t="s">
        <v>403</v>
      </c>
      <c r="E959">
        <v>1</v>
      </c>
      <c r="F959">
        <v>1</v>
      </c>
    </row>
    <row r="960" spans="1:6" x14ac:dyDescent="0.2">
      <c r="A960" t="s">
        <v>356</v>
      </c>
      <c r="B960" t="s">
        <v>678</v>
      </c>
      <c r="C960" t="s">
        <v>158</v>
      </c>
      <c r="D960" t="s">
        <v>403</v>
      </c>
      <c r="E960">
        <v>58</v>
      </c>
      <c r="F960">
        <v>57</v>
      </c>
    </row>
    <row r="961" spans="1:6" x14ac:dyDescent="0.2">
      <c r="A961" t="s">
        <v>356</v>
      </c>
      <c r="B961" t="s">
        <v>678</v>
      </c>
      <c r="C961" t="s">
        <v>83</v>
      </c>
      <c r="D961" t="s">
        <v>403</v>
      </c>
      <c r="E961">
        <v>2</v>
      </c>
      <c r="F961">
        <v>2</v>
      </c>
    </row>
    <row r="962" spans="1:6" x14ac:dyDescent="0.2">
      <c r="A962" t="s">
        <v>356</v>
      </c>
      <c r="B962" t="s">
        <v>678</v>
      </c>
      <c r="C962" t="s">
        <v>161</v>
      </c>
      <c r="D962" t="s">
        <v>403</v>
      </c>
      <c r="E962">
        <v>7</v>
      </c>
      <c r="F962">
        <v>1</v>
      </c>
    </row>
    <row r="963" spans="1:6" x14ac:dyDescent="0.2">
      <c r="A963" t="s">
        <v>356</v>
      </c>
      <c r="B963" t="s">
        <v>678</v>
      </c>
      <c r="C963" t="s">
        <v>162</v>
      </c>
      <c r="D963" t="s">
        <v>403</v>
      </c>
      <c r="E963">
        <v>4</v>
      </c>
      <c r="F963">
        <v>3</v>
      </c>
    </row>
    <row r="964" spans="1:6" x14ac:dyDescent="0.2">
      <c r="A964" t="s">
        <v>356</v>
      </c>
      <c r="B964" t="s">
        <v>678</v>
      </c>
      <c r="C964" t="s">
        <v>378</v>
      </c>
      <c r="D964" t="s">
        <v>403</v>
      </c>
      <c r="E964">
        <v>4</v>
      </c>
      <c r="F964">
        <v>4</v>
      </c>
    </row>
    <row r="965" spans="1:6" x14ac:dyDescent="0.2">
      <c r="A965" t="s">
        <v>356</v>
      </c>
      <c r="B965" t="s">
        <v>678</v>
      </c>
      <c r="C965" t="s">
        <v>164</v>
      </c>
      <c r="D965" t="s">
        <v>403</v>
      </c>
      <c r="E965">
        <v>3</v>
      </c>
      <c r="F965">
        <v>1</v>
      </c>
    </row>
    <row r="966" spans="1:6" x14ac:dyDescent="0.2">
      <c r="A966" t="s">
        <v>356</v>
      </c>
      <c r="B966" t="s">
        <v>678</v>
      </c>
      <c r="C966" t="s">
        <v>165</v>
      </c>
      <c r="D966" t="s">
        <v>403</v>
      </c>
      <c r="E966">
        <v>2</v>
      </c>
      <c r="F966">
        <v>2</v>
      </c>
    </row>
    <row r="967" spans="1:6" x14ac:dyDescent="0.2">
      <c r="A967" t="s">
        <v>356</v>
      </c>
      <c r="B967" t="s">
        <v>678</v>
      </c>
      <c r="C967" t="s">
        <v>167</v>
      </c>
      <c r="D967" t="s">
        <v>403</v>
      </c>
      <c r="E967">
        <v>5</v>
      </c>
      <c r="F967">
        <v>5</v>
      </c>
    </row>
    <row r="968" spans="1:6" x14ac:dyDescent="0.2">
      <c r="A968" t="s">
        <v>356</v>
      </c>
      <c r="B968" t="s">
        <v>679</v>
      </c>
      <c r="C968" t="s">
        <v>403</v>
      </c>
      <c r="D968" t="s">
        <v>403</v>
      </c>
      <c r="E968">
        <v>287</v>
      </c>
      <c r="F968">
        <v>132</v>
      </c>
    </row>
    <row r="969" spans="1:6" x14ac:dyDescent="0.2">
      <c r="A969" t="s">
        <v>356</v>
      </c>
      <c r="B969" t="s">
        <v>679</v>
      </c>
      <c r="C969" t="s">
        <v>671</v>
      </c>
      <c r="D969" t="s">
        <v>403</v>
      </c>
      <c r="E969">
        <v>22827</v>
      </c>
      <c r="F969">
        <v>2798</v>
      </c>
    </row>
    <row r="970" spans="1:6" x14ac:dyDescent="0.2">
      <c r="A970" t="s">
        <v>356</v>
      </c>
      <c r="B970" t="s">
        <v>679</v>
      </c>
      <c r="C970" t="s">
        <v>91</v>
      </c>
      <c r="D970" t="s">
        <v>403</v>
      </c>
      <c r="E970">
        <v>8613</v>
      </c>
      <c r="F970">
        <v>569</v>
      </c>
    </row>
    <row r="971" spans="1:6" x14ac:dyDescent="0.2">
      <c r="A971" t="s">
        <v>356</v>
      </c>
      <c r="B971" t="s">
        <v>679</v>
      </c>
      <c r="C971" t="s">
        <v>136</v>
      </c>
      <c r="D971" t="s">
        <v>403</v>
      </c>
      <c r="E971">
        <v>7584</v>
      </c>
      <c r="F971">
        <v>1788</v>
      </c>
    </row>
    <row r="972" spans="1:6" x14ac:dyDescent="0.2">
      <c r="A972" t="s">
        <v>356</v>
      </c>
      <c r="B972" t="s">
        <v>679</v>
      </c>
      <c r="C972" t="s">
        <v>140</v>
      </c>
      <c r="D972" t="s">
        <v>403</v>
      </c>
      <c r="E972">
        <v>6343</v>
      </c>
      <c r="F972">
        <v>309</v>
      </c>
    </row>
    <row r="973" spans="1:6" x14ac:dyDescent="0.2">
      <c r="A973" t="s">
        <v>356</v>
      </c>
      <c r="B973" t="s">
        <v>680</v>
      </c>
      <c r="C973" t="s">
        <v>403</v>
      </c>
      <c r="D973" t="s">
        <v>403</v>
      </c>
      <c r="E973">
        <v>1130</v>
      </c>
      <c r="F973">
        <v>821</v>
      </c>
    </row>
    <row r="974" spans="1:6" x14ac:dyDescent="0.2">
      <c r="A974" t="s">
        <v>356</v>
      </c>
      <c r="B974" t="s">
        <v>680</v>
      </c>
      <c r="C974" t="s">
        <v>671</v>
      </c>
      <c r="D974" t="s">
        <v>403</v>
      </c>
      <c r="E974">
        <v>32701</v>
      </c>
      <c r="F974">
        <v>2688</v>
      </c>
    </row>
    <row r="975" spans="1:6" x14ac:dyDescent="0.2">
      <c r="A975" t="s">
        <v>356</v>
      </c>
      <c r="B975" t="s">
        <v>680</v>
      </c>
      <c r="C975" t="s">
        <v>91</v>
      </c>
      <c r="D975" t="s">
        <v>403</v>
      </c>
      <c r="E975">
        <v>13262</v>
      </c>
      <c r="F975">
        <v>713</v>
      </c>
    </row>
    <row r="976" spans="1:6" x14ac:dyDescent="0.2">
      <c r="A976" t="s">
        <v>356</v>
      </c>
      <c r="B976" t="s">
        <v>680</v>
      </c>
      <c r="C976" t="s">
        <v>136</v>
      </c>
      <c r="D976" t="s">
        <v>403</v>
      </c>
      <c r="E976">
        <v>6806</v>
      </c>
      <c r="F976">
        <v>167</v>
      </c>
    </row>
    <row r="977" spans="1:6" x14ac:dyDescent="0.2">
      <c r="A977" t="s">
        <v>356</v>
      </c>
      <c r="B977" t="s">
        <v>680</v>
      </c>
      <c r="C977" t="s">
        <v>140</v>
      </c>
      <c r="D977" t="s">
        <v>403</v>
      </c>
      <c r="E977">
        <v>11503</v>
      </c>
      <c r="F977">
        <v>987</v>
      </c>
    </row>
    <row r="978" spans="1:6" x14ac:dyDescent="0.2">
      <c r="A978" t="s">
        <v>356</v>
      </c>
      <c r="B978" t="s">
        <v>681</v>
      </c>
      <c r="C978" t="s">
        <v>403</v>
      </c>
      <c r="D978" t="s">
        <v>403</v>
      </c>
      <c r="E978">
        <v>45</v>
      </c>
      <c r="F978">
        <v>34</v>
      </c>
    </row>
    <row r="979" spans="1:6" x14ac:dyDescent="0.2">
      <c r="A979" t="s">
        <v>356</v>
      </c>
      <c r="B979" t="s">
        <v>681</v>
      </c>
      <c r="C979" t="s">
        <v>671</v>
      </c>
      <c r="D979" t="s">
        <v>403</v>
      </c>
      <c r="E979">
        <v>168</v>
      </c>
      <c r="F979">
        <v>64</v>
      </c>
    </row>
    <row r="980" spans="1:6" x14ac:dyDescent="0.2">
      <c r="A980" t="s">
        <v>356</v>
      </c>
      <c r="B980" t="s">
        <v>681</v>
      </c>
      <c r="C980" t="s">
        <v>91</v>
      </c>
      <c r="D980" t="s">
        <v>403</v>
      </c>
      <c r="E980">
        <v>24</v>
      </c>
      <c r="F980">
        <v>9</v>
      </c>
    </row>
    <row r="981" spans="1:6" x14ac:dyDescent="0.2">
      <c r="A981" t="s">
        <v>356</v>
      </c>
      <c r="B981" t="s">
        <v>681</v>
      </c>
      <c r="C981" t="s">
        <v>136</v>
      </c>
      <c r="D981" t="s">
        <v>403</v>
      </c>
      <c r="E981">
        <v>20</v>
      </c>
      <c r="F981">
        <v>2</v>
      </c>
    </row>
    <row r="982" spans="1:6" x14ac:dyDescent="0.2">
      <c r="A982" t="s">
        <v>356</v>
      </c>
      <c r="B982" t="s">
        <v>681</v>
      </c>
      <c r="C982" t="s">
        <v>140</v>
      </c>
      <c r="D982" t="s">
        <v>403</v>
      </c>
      <c r="E982">
        <v>79</v>
      </c>
      <c r="F982">
        <v>19</v>
      </c>
    </row>
    <row r="983" spans="1:6" x14ac:dyDescent="0.2">
      <c r="A983" t="s">
        <v>356</v>
      </c>
      <c r="B983" t="s">
        <v>682</v>
      </c>
      <c r="C983" t="s">
        <v>403</v>
      </c>
      <c r="D983" t="s">
        <v>403</v>
      </c>
      <c r="E983">
        <v>213</v>
      </c>
      <c r="F983">
        <v>140</v>
      </c>
    </row>
    <row r="984" spans="1:6" x14ac:dyDescent="0.2">
      <c r="A984" t="s">
        <v>356</v>
      </c>
      <c r="B984" t="s">
        <v>682</v>
      </c>
      <c r="C984" t="s">
        <v>671</v>
      </c>
      <c r="D984" t="s">
        <v>403</v>
      </c>
      <c r="E984">
        <v>1386</v>
      </c>
      <c r="F984">
        <v>519</v>
      </c>
    </row>
    <row r="985" spans="1:6" x14ac:dyDescent="0.2">
      <c r="A985" t="s">
        <v>356</v>
      </c>
      <c r="B985" t="s">
        <v>682</v>
      </c>
      <c r="C985" t="s">
        <v>91</v>
      </c>
      <c r="D985" t="s">
        <v>403</v>
      </c>
      <c r="E985">
        <v>258</v>
      </c>
      <c r="F985">
        <v>75</v>
      </c>
    </row>
    <row r="986" spans="1:6" x14ac:dyDescent="0.2">
      <c r="A986" t="s">
        <v>356</v>
      </c>
      <c r="B986" t="s">
        <v>682</v>
      </c>
      <c r="C986" t="s">
        <v>136</v>
      </c>
      <c r="D986" t="s">
        <v>403</v>
      </c>
      <c r="E986">
        <v>446</v>
      </c>
      <c r="F986">
        <v>142</v>
      </c>
    </row>
    <row r="987" spans="1:6" x14ac:dyDescent="0.2">
      <c r="A987" t="s">
        <v>356</v>
      </c>
      <c r="B987" t="s">
        <v>682</v>
      </c>
      <c r="C987" t="s">
        <v>140</v>
      </c>
      <c r="D987" t="s">
        <v>403</v>
      </c>
      <c r="E987">
        <v>469</v>
      </c>
      <c r="F987">
        <v>162</v>
      </c>
    </row>
    <row r="988" spans="1:6" x14ac:dyDescent="0.2">
      <c r="A988" t="s">
        <v>356</v>
      </c>
      <c r="B988" t="s">
        <v>683</v>
      </c>
      <c r="C988" t="s">
        <v>403</v>
      </c>
      <c r="D988" t="s">
        <v>403</v>
      </c>
      <c r="E988">
        <v>6</v>
      </c>
      <c r="F988">
        <v>5</v>
      </c>
    </row>
    <row r="989" spans="1:6" x14ac:dyDescent="0.2">
      <c r="A989" t="s">
        <v>356</v>
      </c>
      <c r="B989" t="s">
        <v>683</v>
      </c>
      <c r="C989" t="s">
        <v>671</v>
      </c>
      <c r="D989" t="s">
        <v>403</v>
      </c>
      <c r="E989">
        <v>8400</v>
      </c>
      <c r="F989">
        <v>1225</v>
      </c>
    </row>
    <row r="990" spans="1:6" x14ac:dyDescent="0.2">
      <c r="A990" t="s">
        <v>356</v>
      </c>
      <c r="B990" t="s">
        <v>683</v>
      </c>
      <c r="C990" t="s">
        <v>91</v>
      </c>
      <c r="D990" t="s">
        <v>403</v>
      </c>
      <c r="E990">
        <v>1275</v>
      </c>
      <c r="F990">
        <v>282</v>
      </c>
    </row>
    <row r="991" spans="1:6" x14ac:dyDescent="0.2">
      <c r="A991" t="s">
        <v>356</v>
      </c>
      <c r="B991" t="s">
        <v>683</v>
      </c>
      <c r="C991" t="s">
        <v>136</v>
      </c>
      <c r="D991" t="s">
        <v>403</v>
      </c>
      <c r="E991">
        <v>943</v>
      </c>
      <c r="F991">
        <v>239</v>
      </c>
    </row>
    <row r="992" spans="1:6" x14ac:dyDescent="0.2">
      <c r="A992" t="s">
        <v>356</v>
      </c>
      <c r="B992" t="s">
        <v>683</v>
      </c>
      <c r="C992" t="s">
        <v>140</v>
      </c>
      <c r="D992" t="s">
        <v>403</v>
      </c>
      <c r="E992">
        <v>6176</v>
      </c>
      <c r="F992">
        <v>699</v>
      </c>
    </row>
    <row r="993" spans="1:6" x14ac:dyDescent="0.2">
      <c r="A993" t="s">
        <v>356</v>
      </c>
      <c r="B993" t="s">
        <v>684</v>
      </c>
      <c r="C993" t="s">
        <v>671</v>
      </c>
      <c r="D993" t="s">
        <v>403</v>
      </c>
      <c r="E993">
        <v>6389</v>
      </c>
      <c r="F993">
        <v>3660</v>
      </c>
    </row>
    <row r="994" spans="1:6" x14ac:dyDescent="0.2">
      <c r="A994" t="s">
        <v>356</v>
      </c>
      <c r="B994" t="s">
        <v>684</v>
      </c>
      <c r="C994" t="s">
        <v>91</v>
      </c>
      <c r="D994" t="s">
        <v>403</v>
      </c>
      <c r="E994">
        <v>1988</v>
      </c>
      <c r="F994">
        <v>1052</v>
      </c>
    </row>
    <row r="995" spans="1:6" x14ac:dyDescent="0.2">
      <c r="A995" t="s">
        <v>356</v>
      </c>
      <c r="B995" t="s">
        <v>684</v>
      </c>
      <c r="C995" t="s">
        <v>136</v>
      </c>
      <c r="D995" t="s">
        <v>403</v>
      </c>
      <c r="E995">
        <v>1516</v>
      </c>
      <c r="F995">
        <v>807</v>
      </c>
    </row>
    <row r="996" spans="1:6" x14ac:dyDescent="0.2">
      <c r="A996" t="s">
        <v>356</v>
      </c>
      <c r="B996" t="s">
        <v>684</v>
      </c>
      <c r="C996" t="s">
        <v>140</v>
      </c>
      <c r="D996" t="s">
        <v>403</v>
      </c>
      <c r="E996">
        <v>2885</v>
      </c>
      <c r="F996">
        <v>1801</v>
      </c>
    </row>
    <row r="997" spans="1:6" x14ac:dyDescent="0.2">
      <c r="A997" t="s">
        <v>356</v>
      </c>
      <c r="B997" t="s">
        <v>673</v>
      </c>
      <c r="C997" t="s">
        <v>376</v>
      </c>
      <c r="D997" t="s">
        <v>403</v>
      </c>
      <c r="E997">
        <v>45</v>
      </c>
      <c r="F997">
        <v>26</v>
      </c>
    </row>
    <row r="998" spans="1:6" x14ac:dyDescent="0.2">
      <c r="A998" t="s">
        <v>356</v>
      </c>
      <c r="B998" t="s">
        <v>673</v>
      </c>
      <c r="C998" t="s">
        <v>406</v>
      </c>
      <c r="D998" t="s">
        <v>403</v>
      </c>
      <c r="E998">
        <v>71470</v>
      </c>
      <c r="F998">
        <v>20240</v>
      </c>
    </row>
    <row r="999" spans="1:6" x14ac:dyDescent="0.2">
      <c r="A999" t="s">
        <v>356</v>
      </c>
      <c r="B999" t="s">
        <v>673</v>
      </c>
      <c r="C999" t="s">
        <v>404</v>
      </c>
      <c r="D999" t="s">
        <v>403</v>
      </c>
      <c r="E999">
        <v>83152</v>
      </c>
      <c r="F999">
        <v>23076</v>
      </c>
    </row>
    <row r="1000" spans="1:6" x14ac:dyDescent="0.2">
      <c r="A1000" t="s">
        <v>356</v>
      </c>
      <c r="B1000" t="s">
        <v>673</v>
      </c>
      <c r="C1000" t="s">
        <v>405</v>
      </c>
      <c r="D1000" t="s">
        <v>403</v>
      </c>
      <c r="E1000">
        <v>75986</v>
      </c>
      <c r="F1000">
        <v>20037</v>
      </c>
    </row>
    <row r="1001" spans="1:6" x14ac:dyDescent="0.2">
      <c r="A1001" t="s">
        <v>356</v>
      </c>
      <c r="B1001" t="s">
        <v>673</v>
      </c>
      <c r="C1001" t="s">
        <v>407</v>
      </c>
      <c r="D1001" t="s">
        <v>403</v>
      </c>
      <c r="E1001">
        <v>63723</v>
      </c>
      <c r="F1001">
        <v>15289</v>
      </c>
    </row>
    <row r="1002" spans="1:6" x14ac:dyDescent="0.2">
      <c r="A1002" t="s">
        <v>356</v>
      </c>
      <c r="B1002" t="s">
        <v>673</v>
      </c>
      <c r="C1002" t="s">
        <v>408</v>
      </c>
      <c r="D1002" t="s">
        <v>403</v>
      </c>
      <c r="E1002">
        <v>68528</v>
      </c>
      <c r="F1002">
        <v>18949</v>
      </c>
    </row>
    <row r="1003" spans="1:6" x14ac:dyDescent="0.2">
      <c r="A1003" t="s">
        <v>356</v>
      </c>
      <c r="B1003" t="s">
        <v>674</v>
      </c>
      <c r="C1003" t="s">
        <v>376</v>
      </c>
      <c r="D1003" t="s">
        <v>403</v>
      </c>
      <c r="E1003">
        <v>276</v>
      </c>
      <c r="F1003">
        <v>128</v>
      </c>
    </row>
    <row r="1004" spans="1:6" x14ac:dyDescent="0.2">
      <c r="A1004" t="s">
        <v>356</v>
      </c>
      <c r="B1004" t="s">
        <v>674</v>
      </c>
      <c r="C1004" t="s">
        <v>406</v>
      </c>
      <c r="D1004" t="s">
        <v>403</v>
      </c>
      <c r="E1004">
        <v>52752</v>
      </c>
      <c r="F1004">
        <v>28579</v>
      </c>
    </row>
    <row r="1005" spans="1:6" x14ac:dyDescent="0.2">
      <c r="A1005" t="s">
        <v>356</v>
      </c>
      <c r="B1005" t="s">
        <v>674</v>
      </c>
      <c r="C1005" t="s">
        <v>404</v>
      </c>
      <c r="D1005" t="s">
        <v>403</v>
      </c>
      <c r="E1005">
        <v>76699</v>
      </c>
      <c r="F1005">
        <v>45058</v>
      </c>
    </row>
    <row r="1006" spans="1:6" x14ac:dyDescent="0.2">
      <c r="A1006" t="s">
        <v>356</v>
      </c>
      <c r="B1006" t="s">
        <v>674</v>
      </c>
      <c r="C1006" t="s">
        <v>405</v>
      </c>
      <c r="D1006" t="s">
        <v>403</v>
      </c>
      <c r="E1006">
        <v>76882</v>
      </c>
      <c r="F1006">
        <v>48938</v>
      </c>
    </row>
    <row r="1007" spans="1:6" x14ac:dyDescent="0.2">
      <c r="A1007" t="s">
        <v>356</v>
      </c>
      <c r="B1007" t="s">
        <v>674</v>
      </c>
      <c r="C1007" t="s">
        <v>407</v>
      </c>
      <c r="D1007" t="s">
        <v>403</v>
      </c>
      <c r="E1007">
        <v>47728</v>
      </c>
      <c r="F1007">
        <v>23227</v>
      </c>
    </row>
    <row r="1008" spans="1:6" x14ac:dyDescent="0.2">
      <c r="A1008" t="s">
        <v>356</v>
      </c>
      <c r="B1008" t="s">
        <v>674</v>
      </c>
      <c r="C1008" t="s">
        <v>408</v>
      </c>
      <c r="D1008" t="s">
        <v>403</v>
      </c>
      <c r="E1008">
        <v>53148</v>
      </c>
      <c r="F1008">
        <v>34646</v>
      </c>
    </row>
    <row r="1009" spans="1:6" x14ac:dyDescent="0.2">
      <c r="A1009" t="s">
        <v>356</v>
      </c>
      <c r="B1009" t="s">
        <v>675</v>
      </c>
      <c r="C1009" t="s">
        <v>376</v>
      </c>
      <c r="D1009" t="s">
        <v>403</v>
      </c>
      <c r="E1009">
        <v>153</v>
      </c>
      <c r="F1009">
        <v>123</v>
      </c>
    </row>
    <row r="1010" spans="1:6" x14ac:dyDescent="0.2">
      <c r="A1010" t="s">
        <v>356</v>
      </c>
      <c r="B1010" t="s">
        <v>675</v>
      </c>
      <c r="C1010" t="s">
        <v>406</v>
      </c>
      <c r="D1010" t="s">
        <v>403</v>
      </c>
      <c r="E1010">
        <v>17986</v>
      </c>
      <c r="F1010">
        <v>14437</v>
      </c>
    </row>
    <row r="1011" spans="1:6" x14ac:dyDescent="0.2">
      <c r="A1011" t="s">
        <v>356</v>
      </c>
      <c r="B1011" t="s">
        <v>675</v>
      </c>
      <c r="C1011" t="s">
        <v>404</v>
      </c>
      <c r="D1011" t="s">
        <v>403</v>
      </c>
      <c r="E1011">
        <v>33591</v>
      </c>
      <c r="F1011">
        <v>25959</v>
      </c>
    </row>
    <row r="1012" spans="1:6" x14ac:dyDescent="0.2">
      <c r="A1012" t="s">
        <v>356</v>
      </c>
      <c r="B1012" t="s">
        <v>675</v>
      </c>
      <c r="C1012" t="s">
        <v>405</v>
      </c>
      <c r="D1012" t="s">
        <v>403</v>
      </c>
      <c r="E1012">
        <v>25823</v>
      </c>
      <c r="F1012">
        <v>21695</v>
      </c>
    </row>
    <row r="1013" spans="1:6" x14ac:dyDescent="0.2">
      <c r="A1013" t="s">
        <v>356</v>
      </c>
      <c r="B1013" t="s">
        <v>675</v>
      </c>
      <c r="C1013" t="s">
        <v>407</v>
      </c>
      <c r="D1013" t="s">
        <v>403</v>
      </c>
      <c r="E1013">
        <v>14464</v>
      </c>
      <c r="F1013">
        <v>11520</v>
      </c>
    </row>
    <row r="1014" spans="1:6" x14ac:dyDescent="0.2">
      <c r="A1014" t="s">
        <v>356</v>
      </c>
      <c r="B1014" t="s">
        <v>675</v>
      </c>
      <c r="C1014" t="s">
        <v>408</v>
      </c>
      <c r="D1014" t="s">
        <v>403</v>
      </c>
      <c r="E1014">
        <v>20608</v>
      </c>
      <c r="F1014">
        <v>15968</v>
      </c>
    </row>
    <row r="1015" spans="1:6" x14ac:dyDescent="0.2">
      <c r="A1015" t="s">
        <v>356</v>
      </c>
      <c r="B1015" t="s">
        <v>676</v>
      </c>
      <c r="C1015" t="s">
        <v>376</v>
      </c>
      <c r="D1015" t="s">
        <v>403</v>
      </c>
      <c r="E1015">
        <v>63109</v>
      </c>
      <c r="F1015">
        <v>41983</v>
      </c>
    </row>
    <row r="1016" spans="1:6" x14ac:dyDescent="0.2">
      <c r="A1016" t="s">
        <v>356</v>
      </c>
      <c r="B1016" t="s">
        <v>676</v>
      </c>
      <c r="C1016" t="s">
        <v>406</v>
      </c>
      <c r="D1016" t="s">
        <v>403</v>
      </c>
      <c r="E1016">
        <v>20546</v>
      </c>
      <c r="F1016">
        <v>15471</v>
      </c>
    </row>
    <row r="1017" spans="1:6" x14ac:dyDescent="0.2">
      <c r="A1017" t="s">
        <v>356</v>
      </c>
      <c r="B1017" t="s">
        <v>676</v>
      </c>
      <c r="C1017" t="s">
        <v>404</v>
      </c>
      <c r="D1017" t="s">
        <v>403</v>
      </c>
      <c r="E1017">
        <v>25970</v>
      </c>
      <c r="F1017">
        <v>21475</v>
      </c>
    </row>
    <row r="1018" spans="1:6" x14ac:dyDescent="0.2">
      <c r="A1018" t="s">
        <v>356</v>
      </c>
      <c r="B1018" t="s">
        <v>676</v>
      </c>
      <c r="C1018" t="s">
        <v>405</v>
      </c>
      <c r="D1018" t="s">
        <v>403</v>
      </c>
      <c r="E1018">
        <v>17379</v>
      </c>
      <c r="F1018">
        <v>12496</v>
      </c>
    </row>
    <row r="1019" spans="1:6" x14ac:dyDescent="0.2">
      <c r="A1019" t="s">
        <v>356</v>
      </c>
      <c r="B1019" t="s">
        <v>676</v>
      </c>
      <c r="C1019" t="s">
        <v>407</v>
      </c>
      <c r="D1019" t="s">
        <v>403</v>
      </c>
      <c r="E1019">
        <v>12660</v>
      </c>
      <c r="F1019">
        <v>9061</v>
      </c>
    </row>
    <row r="1020" spans="1:6" x14ac:dyDescent="0.2">
      <c r="A1020" t="s">
        <v>356</v>
      </c>
      <c r="B1020" t="s">
        <v>676</v>
      </c>
      <c r="C1020" t="s">
        <v>408</v>
      </c>
      <c r="D1020" t="s">
        <v>403</v>
      </c>
      <c r="E1020">
        <v>17870</v>
      </c>
      <c r="F1020">
        <v>14074</v>
      </c>
    </row>
    <row r="1021" spans="1:6" x14ac:dyDescent="0.2">
      <c r="A1021" t="s">
        <v>356</v>
      </c>
      <c r="B1021" t="s">
        <v>677</v>
      </c>
      <c r="C1021" t="s">
        <v>406</v>
      </c>
      <c r="D1021" t="s">
        <v>403</v>
      </c>
      <c r="E1021">
        <v>46</v>
      </c>
      <c r="F1021">
        <v>46</v>
      </c>
    </row>
    <row r="1022" spans="1:6" x14ac:dyDescent="0.2">
      <c r="A1022" t="s">
        <v>356</v>
      </c>
      <c r="B1022" t="s">
        <v>677</v>
      </c>
      <c r="C1022" t="s">
        <v>404</v>
      </c>
      <c r="D1022" t="s">
        <v>403</v>
      </c>
      <c r="E1022">
        <v>8164</v>
      </c>
      <c r="F1022">
        <v>539</v>
      </c>
    </row>
    <row r="1023" spans="1:6" x14ac:dyDescent="0.2">
      <c r="A1023" t="s">
        <v>356</v>
      </c>
      <c r="B1023" t="s">
        <v>677</v>
      </c>
      <c r="C1023" t="s">
        <v>405</v>
      </c>
      <c r="D1023" t="s">
        <v>403</v>
      </c>
      <c r="E1023">
        <v>126</v>
      </c>
      <c r="F1023">
        <v>83</v>
      </c>
    </row>
    <row r="1024" spans="1:6" x14ac:dyDescent="0.2">
      <c r="A1024" t="s">
        <v>356</v>
      </c>
      <c r="B1024" t="s">
        <v>677</v>
      </c>
      <c r="C1024" t="s">
        <v>407</v>
      </c>
      <c r="D1024" t="s">
        <v>403</v>
      </c>
      <c r="E1024">
        <v>5566</v>
      </c>
      <c r="F1024">
        <v>705</v>
      </c>
    </row>
    <row r="1025" spans="1:6" x14ac:dyDescent="0.2">
      <c r="A1025" t="s">
        <v>356</v>
      </c>
      <c r="B1025" t="s">
        <v>677</v>
      </c>
      <c r="C1025" t="s">
        <v>408</v>
      </c>
      <c r="D1025" t="s">
        <v>403</v>
      </c>
      <c r="E1025">
        <v>223</v>
      </c>
      <c r="F1025">
        <v>96</v>
      </c>
    </row>
    <row r="1026" spans="1:6" x14ac:dyDescent="0.2">
      <c r="A1026" t="s">
        <v>356</v>
      </c>
      <c r="B1026" t="s">
        <v>678</v>
      </c>
      <c r="C1026" t="s">
        <v>406</v>
      </c>
      <c r="D1026" t="s">
        <v>403</v>
      </c>
      <c r="E1026">
        <v>1208</v>
      </c>
      <c r="F1026">
        <v>1117</v>
      </c>
    </row>
    <row r="1027" spans="1:6" x14ac:dyDescent="0.2">
      <c r="A1027" t="s">
        <v>356</v>
      </c>
      <c r="B1027" t="s">
        <v>678</v>
      </c>
      <c r="C1027" t="s">
        <v>404</v>
      </c>
      <c r="D1027" t="s">
        <v>403</v>
      </c>
      <c r="E1027">
        <v>77</v>
      </c>
      <c r="F1027">
        <v>62</v>
      </c>
    </row>
    <row r="1028" spans="1:6" x14ac:dyDescent="0.2">
      <c r="A1028" t="s">
        <v>356</v>
      </c>
      <c r="B1028" t="s">
        <v>678</v>
      </c>
      <c r="C1028" t="s">
        <v>405</v>
      </c>
      <c r="D1028" t="s">
        <v>403</v>
      </c>
      <c r="E1028">
        <v>1548</v>
      </c>
      <c r="F1028">
        <v>1405</v>
      </c>
    </row>
    <row r="1029" spans="1:6" x14ac:dyDescent="0.2">
      <c r="A1029" t="s">
        <v>356</v>
      </c>
      <c r="B1029" t="s">
        <v>678</v>
      </c>
      <c r="C1029" t="s">
        <v>407</v>
      </c>
      <c r="D1029" t="s">
        <v>403</v>
      </c>
      <c r="E1029">
        <v>1058</v>
      </c>
      <c r="F1029">
        <v>1010</v>
      </c>
    </row>
    <row r="1030" spans="1:6" x14ac:dyDescent="0.2">
      <c r="A1030" t="s">
        <v>356</v>
      </c>
      <c r="B1030" t="s">
        <v>678</v>
      </c>
      <c r="C1030" t="s">
        <v>408</v>
      </c>
      <c r="D1030" t="s">
        <v>403</v>
      </c>
      <c r="E1030">
        <v>855</v>
      </c>
      <c r="F1030">
        <v>789</v>
      </c>
    </row>
    <row r="1031" spans="1:6" x14ac:dyDescent="0.2">
      <c r="A1031" t="s">
        <v>375</v>
      </c>
      <c r="B1031" t="s">
        <v>673</v>
      </c>
      <c r="C1031" t="s">
        <v>671</v>
      </c>
      <c r="D1031" t="s">
        <v>18</v>
      </c>
      <c r="E1031">
        <v>36958</v>
      </c>
      <c r="F1031">
        <v>13561</v>
      </c>
    </row>
    <row r="1032" spans="1:6" x14ac:dyDescent="0.2">
      <c r="A1032" t="s">
        <v>375</v>
      </c>
      <c r="B1032" t="s">
        <v>673</v>
      </c>
      <c r="C1032" t="s">
        <v>671</v>
      </c>
      <c r="D1032" t="s">
        <v>19</v>
      </c>
      <c r="E1032">
        <v>226234</v>
      </c>
      <c r="F1032">
        <v>52969</v>
      </c>
    </row>
    <row r="1033" spans="1:6" x14ac:dyDescent="0.2">
      <c r="A1033" t="s">
        <v>375</v>
      </c>
      <c r="B1033" t="s">
        <v>673</v>
      </c>
      <c r="C1033" t="s">
        <v>671</v>
      </c>
      <c r="D1033" t="s">
        <v>17</v>
      </c>
      <c r="E1033">
        <v>309</v>
      </c>
      <c r="F1033">
        <v>211</v>
      </c>
    </row>
    <row r="1034" spans="1:6" x14ac:dyDescent="0.2">
      <c r="A1034" t="s">
        <v>375</v>
      </c>
      <c r="B1034" t="s">
        <v>673</v>
      </c>
      <c r="C1034" t="s">
        <v>671</v>
      </c>
      <c r="D1034" t="s">
        <v>82</v>
      </c>
      <c r="E1034">
        <v>87482</v>
      </c>
      <c r="F1034">
        <v>27446</v>
      </c>
    </row>
    <row r="1035" spans="1:6" x14ac:dyDescent="0.2">
      <c r="A1035" t="s">
        <v>375</v>
      </c>
      <c r="B1035" t="s">
        <v>673</v>
      </c>
      <c r="C1035" t="s">
        <v>671</v>
      </c>
      <c r="D1035" t="s">
        <v>84</v>
      </c>
      <c r="E1035">
        <v>9029</v>
      </c>
      <c r="F1035">
        <v>1899</v>
      </c>
    </row>
    <row r="1036" spans="1:6" x14ac:dyDescent="0.2">
      <c r="A1036" t="s">
        <v>375</v>
      </c>
      <c r="B1036" t="s">
        <v>673</v>
      </c>
      <c r="C1036" t="s">
        <v>671</v>
      </c>
      <c r="D1036" t="s">
        <v>85</v>
      </c>
      <c r="E1036">
        <v>736</v>
      </c>
      <c r="F1036">
        <v>24</v>
      </c>
    </row>
    <row r="1037" spans="1:6" x14ac:dyDescent="0.2">
      <c r="A1037" t="s">
        <v>375</v>
      </c>
      <c r="B1037" t="s">
        <v>673</v>
      </c>
      <c r="C1037" t="s">
        <v>671</v>
      </c>
      <c r="D1037" t="s">
        <v>83</v>
      </c>
      <c r="E1037">
        <v>109</v>
      </c>
      <c r="F1037">
        <v>7</v>
      </c>
    </row>
    <row r="1038" spans="1:6" x14ac:dyDescent="0.2">
      <c r="A1038" t="s">
        <v>375</v>
      </c>
      <c r="B1038" t="s">
        <v>673</v>
      </c>
      <c r="C1038" t="s">
        <v>671</v>
      </c>
      <c r="D1038" t="s">
        <v>387</v>
      </c>
      <c r="E1038">
        <v>23</v>
      </c>
      <c r="F1038">
        <v>10</v>
      </c>
    </row>
    <row r="1039" spans="1:6" x14ac:dyDescent="0.2">
      <c r="A1039" t="s">
        <v>375</v>
      </c>
      <c r="B1039" t="s">
        <v>673</v>
      </c>
      <c r="C1039" t="s">
        <v>671</v>
      </c>
      <c r="D1039" t="s">
        <v>89</v>
      </c>
      <c r="E1039">
        <v>1815</v>
      </c>
      <c r="F1039">
        <v>1309</v>
      </c>
    </row>
    <row r="1040" spans="1:6" x14ac:dyDescent="0.2">
      <c r="A1040" t="s">
        <v>375</v>
      </c>
      <c r="B1040" t="s">
        <v>673</v>
      </c>
      <c r="C1040" t="s">
        <v>671</v>
      </c>
      <c r="D1040" t="s">
        <v>87</v>
      </c>
      <c r="E1040">
        <v>199</v>
      </c>
      <c r="F1040">
        <v>177</v>
      </c>
    </row>
    <row r="1041" spans="1:6" x14ac:dyDescent="0.2">
      <c r="A1041" t="s">
        <v>375</v>
      </c>
      <c r="B1041" t="s">
        <v>673</v>
      </c>
      <c r="C1041" t="s">
        <v>671</v>
      </c>
      <c r="D1041" t="s">
        <v>86</v>
      </c>
      <c r="E1041">
        <v>10</v>
      </c>
      <c r="F1041">
        <v>4</v>
      </c>
    </row>
    <row r="1042" spans="1:6" x14ac:dyDescent="0.2">
      <c r="A1042" t="s">
        <v>375</v>
      </c>
      <c r="B1042" t="s">
        <v>674</v>
      </c>
      <c r="C1042" t="s">
        <v>671</v>
      </c>
      <c r="D1042" t="s">
        <v>425</v>
      </c>
      <c r="E1042">
        <v>94512</v>
      </c>
      <c r="F1042">
        <v>47122</v>
      </c>
    </row>
    <row r="1043" spans="1:6" x14ac:dyDescent="0.2">
      <c r="A1043" t="s">
        <v>375</v>
      </c>
      <c r="B1043" t="s">
        <v>674</v>
      </c>
      <c r="C1043" t="s">
        <v>671</v>
      </c>
      <c r="D1043" t="s">
        <v>90</v>
      </c>
      <c r="E1043">
        <v>133</v>
      </c>
      <c r="F1043">
        <v>85</v>
      </c>
    </row>
    <row r="1044" spans="1:6" x14ac:dyDescent="0.2">
      <c r="A1044" t="s">
        <v>375</v>
      </c>
      <c r="B1044" t="s">
        <v>674</v>
      </c>
      <c r="C1044" t="s">
        <v>671</v>
      </c>
      <c r="D1044" t="s">
        <v>92</v>
      </c>
      <c r="E1044">
        <v>318</v>
      </c>
      <c r="F1044">
        <v>228</v>
      </c>
    </row>
    <row r="1045" spans="1:6" x14ac:dyDescent="0.2">
      <c r="A1045" t="s">
        <v>375</v>
      </c>
      <c r="B1045" t="s">
        <v>674</v>
      </c>
      <c r="C1045" t="s">
        <v>671</v>
      </c>
      <c r="D1045" t="s">
        <v>426</v>
      </c>
      <c r="E1045">
        <v>98789</v>
      </c>
      <c r="F1045">
        <v>72535</v>
      </c>
    </row>
    <row r="1046" spans="1:6" x14ac:dyDescent="0.2">
      <c r="A1046" t="s">
        <v>375</v>
      </c>
      <c r="B1046" t="s">
        <v>674</v>
      </c>
      <c r="C1046" t="s">
        <v>671</v>
      </c>
      <c r="D1046" t="s">
        <v>427</v>
      </c>
      <c r="E1046">
        <v>18081</v>
      </c>
      <c r="F1046">
        <v>2249</v>
      </c>
    </row>
    <row r="1047" spans="1:6" x14ac:dyDescent="0.2">
      <c r="A1047" t="s">
        <v>375</v>
      </c>
      <c r="B1047" t="s">
        <v>674</v>
      </c>
      <c r="C1047" t="s">
        <v>671</v>
      </c>
      <c r="D1047" t="s">
        <v>88</v>
      </c>
      <c r="E1047">
        <v>787</v>
      </c>
      <c r="F1047">
        <v>133</v>
      </c>
    </row>
    <row r="1048" spans="1:6" x14ac:dyDescent="0.2">
      <c r="A1048" t="s">
        <v>375</v>
      </c>
      <c r="B1048" t="s">
        <v>674</v>
      </c>
      <c r="C1048" t="s">
        <v>671</v>
      </c>
      <c r="D1048" t="s">
        <v>428</v>
      </c>
      <c r="E1048">
        <v>94865</v>
      </c>
      <c r="F1048">
        <v>58224</v>
      </c>
    </row>
    <row r="1049" spans="1:6" x14ac:dyDescent="0.2">
      <c r="A1049" t="s">
        <v>375</v>
      </c>
      <c r="B1049" t="s">
        <v>675</v>
      </c>
      <c r="C1049" t="s">
        <v>671</v>
      </c>
      <c r="D1049" t="s">
        <v>94</v>
      </c>
      <c r="E1049">
        <v>16</v>
      </c>
      <c r="F1049">
        <v>16</v>
      </c>
    </row>
    <row r="1050" spans="1:6" x14ac:dyDescent="0.2">
      <c r="A1050" t="s">
        <v>375</v>
      </c>
      <c r="B1050" t="s">
        <v>675</v>
      </c>
      <c r="C1050" t="s">
        <v>671</v>
      </c>
      <c r="D1050" t="s">
        <v>136</v>
      </c>
      <c r="E1050">
        <v>5359</v>
      </c>
      <c r="F1050">
        <v>3858</v>
      </c>
    </row>
    <row r="1051" spans="1:6" x14ac:dyDescent="0.2">
      <c r="A1051" t="s">
        <v>375</v>
      </c>
      <c r="B1051" t="s">
        <v>675</v>
      </c>
      <c r="C1051" t="s">
        <v>671</v>
      </c>
      <c r="D1051" t="s">
        <v>429</v>
      </c>
      <c r="E1051">
        <v>11130</v>
      </c>
      <c r="F1051">
        <v>11053</v>
      </c>
    </row>
    <row r="1052" spans="1:6" x14ac:dyDescent="0.2">
      <c r="A1052" t="s">
        <v>375</v>
      </c>
      <c r="B1052" t="s">
        <v>675</v>
      </c>
      <c r="C1052" t="s">
        <v>671</v>
      </c>
      <c r="D1052" t="s">
        <v>441</v>
      </c>
      <c r="E1052">
        <v>861</v>
      </c>
      <c r="F1052">
        <v>810</v>
      </c>
    </row>
    <row r="1053" spans="1:6" x14ac:dyDescent="0.2">
      <c r="A1053" t="s">
        <v>375</v>
      </c>
      <c r="B1053" t="s">
        <v>675</v>
      </c>
      <c r="C1053" t="s">
        <v>671</v>
      </c>
      <c r="D1053" t="s">
        <v>442</v>
      </c>
      <c r="E1053">
        <v>39</v>
      </c>
      <c r="F1053">
        <v>21</v>
      </c>
    </row>
    <row r="1054" spans="1:6" x14ac:dyDescent="0.2">
      <c r="A1054" t="s">
        <v>375</v>
      </c>
      <c r="B1054" t="s">
        <v>675</v>
      </c>
      <c r="C1054" t="s">
        <v>671</v>
      </c>
      <c r="D1054" t="s">
        <v>443</v>
      </c>
      <c r="E1054">
        <v>726</v>
      </c>
      <c r="F1054">
        <v>700</v>
      </c>
    </row>
    <row r="1055" spans="1:6" x14ac:dyDescent="0.2">
      <c r="A1055" t="s">
        <v>375</v>
      </c>
      <c r="B1055" t="s">
        <v>675</v>
      </c>
      <c r="C1055" t="s">
        <v>671</v>
      </c>
      <c r="D1055" t="s">
        <v>93</v>
      </c>
      <c r="E1055">
        <v>14658</v>
      </c>
      <c r="F1055">
        <v>13425</v>
      </c>
    </row>
    <row r="1056" spans="1:6" x14ac:dyDescent="0.2">
      <c r="A1056" t="s">
        <v>375</v>
      </c>
      <c r="B1056" t="s">
        <v>675</v>
      </c>
      <c r="C1056" t="s">
        <v>671</v>
      </c>
      <c r="D1056" t="s">
        <v>111</v>
      </c>
      <c r="E1056">
        <v>79836</v>
      </c>
      <c r="F1056">
        <v>59819</v>
      </c>
    </row>
    <row r="1057" spans="1:6" x14ac:dyDescent="0.2">
      <c r="A1057" t="s">
        <v>375</v>
      </c>
      <c r="B1057" t="s">
        <v>676</v>
      </c>
      <c r="C1057" t="s">
        <v>671</v>
      </c>
      <c r="D1057" t="s">
        <v>95</v>
      </c>
      <c r="E1057">
        <v>9534</v>
      </c>
      <c r="F1057">
        <v>7830</v>
      </c>
    </row>
    <row r="1058" spans="1:6" x14ac:dyDescent="0.2">
      <c r="A1058" t="s">
        <v>375</v>
      </c>
      <c r="B1058" t="s">
        <v>676</v>
      </c>
      <c r="C1058" t="s">
        <v>671</v>
      </c>
      <c r="D1058" t="s">
        <v>386</v>
      </c>
      <c r="E1058">
        <v>114</v>
      </c>
      <c r="F1058">
        <v>103</v>
      </c>
    </row>
    <row r="1059" spans="1:6" x14ac:dyDescent="0.2">
      <c r="A1059" t="s">
        <v>375</v>
      </c>
      <c r="B1059" t="s">
        <v>676</v>
      </c>
      <c r="C1059" t="s">
        <v>671</v>
      </c>
      <c r="D1059" t="s">
        <v>385</v>
      </c>
      <c r="E1059">
        <v>1056</v>
      </c>
      <c r="F1059">
        <v>428</v>
      </c>
    </row>
    <row r="1060" spans="1:6" x14ac:dyDescent="0.2">
      <c r="A1060" t="s">
        <v>375</v>
      </c>
      <c r="B1060" t="s">
        <v>676</v>
      </c>
      <c r="C1060" t="s">
        <v>671</v>
      </c>
      <c r="D1060" t="s">
        <v>430</v>
      </c>
      <c r="E1060">
        <v>46479</v>
      </c>
      <c r="F1060">
        <v>36279</v>
      </c>
    </row>
    <row r="1061" spans="1:6" x14ac:dyDescent="0.2">
      <c r="A1061" t="s">
        <v>375</v>
      </c>
      <c r="B1061" t="s">
        <v>676</v>
      </c>
      <c r="C1061" t="s">
        <v>671</v>
      </c>
      <c r="D1061" t="s">
        <v>431</v>
      </c>
      <c r="E1061">
        <v>1564</v>
      </c>
      <c r="F1061">
        <v>318</v>
      </c>
    </row>
    <row r="1062" spans="1:6" x14ac:dyDescent="0.2">
      <c r="A1062" t="s">
        <v>375</v>
      </c>
      <c r="B1062" t="s">
        <v>676</v>
      </c>
      <c r="C1062" t="s">
        <v>671</v>
      </c>
      <c r="D1062" t="s">
        <v>96</v>
      </c>
      <c r="E1062">
        <v>76589</v>
      </c>
      <c r="F1062">
        <v>50345</v>
      </c>
    </row>
    <row r="1063" spans="1:6" x14ac:dyDescent="0.2">
      <c r="A1063" t="s">
        <v>375</v>
      </c>
      <c r="B1063" t="s">
        <v>676</v>
      </c>
      <c r="C1063" t="s">
        <v>671</v>
      </c>
      <c r="D1063" t="s">
        <v>432</v>
      </c>
      <c r="E1063">
        <v>21666</v>
      </c>
      <c r="F1063">
        <v>18859</v>
      </c>
    </row>
    <row r="1064" spans="1:6" x14ac:dyDescent="0.2">
      <c r="A1064" t="s">
        <v>375</v>
      </c>
      <c r="B1064" t="s">
        <v>676</v>
      </c>
      <c r="C1064" t="s">
        <v>671</v>
      </c>
      <c r="D1064" t="s">
        <v>433</v>
      </c>
      <c r="E1064">
        <v>532</v>
      </c>
      <c r="F1064">
        <v>398</v>
      </c>
    </row>
    <row r="1065" spans="1:6" x14ac:dyDescent="0.2">
      <c r="A1065" t="s">
        <v>375</v>
      </c>
      <c r="B1065" t="s">
        <v>677</v>
      </c>
      <c r="C1065" t="s">
        <v>671</v>
      </c>
      <c r="D1065" t="s">
        <v>434</v>
      </c>
      <c r="E1065">
        <v>14125</v>
      </c>
      <c r="F1065">
        <v>1469</v>
      </c>
    </row>
    <row r="1066" spans="1:6" x14ac:dyDescent="0.2">
      <c r="A1066" t="s">
        <v>375</v>
      </c>
      <c r="B1066" t="s">
        <v>678</v>
      </c>
      <c r="C1066" t="s">
        <v>671</v>
      </c>
      <c r="D1066" t="s">
        <v>110</v>
      </c>
      <c r="E1066">
        <v>4746</v>
      </c>
      <c r="F1066">
        <v>4383</v>
      </c>
    </row>
    <row r="1067" spans="1:6" x14ac:dyDescent="0.2">
      <c r="A1067" t="s">
        <v>375</v>
      </c>
      <c r="B1067" t="s">
        <v>679</v>
      </c>
      <c r="C1067" t="s">
        <v>671</v>
      </c>
      <c r="D1067" t="s">
        <v>97</v>
      </c>
      <c r="E1067">
        <v>5725</v>
      </c>
      <c r="F1067">
        <v>261</v>
      </c>
    </row>
    <row r="1068" spans="1:6" x14ac:dyDescent="0.2">
      <c r="A1068" t="s">
        <v>375</v>
      </c>
      <c r="B1068" t="s">
        <v>679</v>
      </c>
      <c r="C1068" t="s">
        <v>671</v>
      </c>
      <c r="D1068" t="s">
        <v>98</v>
      </c>
      <c r="E1068">
        <v>4900</v>
      </c>
      <c r="F1068">
        <v>390</v>
      </c>
    </row>
    <row r="1069" spans="1:6" x14ac:dyDescent="0.2">
      <c r="A1069" t="s">
        <v>375</v>
      </c>
      <c r="B1069" t="s">
        <v>679</v>
      </c>
      <c r="C1069" t="s">
        <v>671</v>
      </c>
      <c r="D1069" t="s">
        <v>99</v>
      </c>
      <c r="E1069">
        <v>12202</v>
      </c>
      <c r="F1069">
        <v>2147</v>
      </c>
    </row>
    <row r="1070" spans="1:6" x14ac:dyDescent="0.2">
      <c r="A1070" t="s">
        <v>375</v>
      </c>
      <c r="B1070" t="s">
        <v>680</v>
      </c>
      <c r="C1070" t="s">
        <v>671</v>
      </c>
      <c r="D1070" t="s">
        <v>92</v>
      </c>
      <c r="E1070">
        <v>709</v>
      </c>
      <c r="F1070">
        <v>12</v>
      </c>
    </row>
    <row r="1071" spans="1:6" x14ac:dyDescent="0.2">
      <c r="A1071" t="s">
        <v>375</v>
      </c>
      <c r="B1071" t="s">
        <v>680</v>
      </c>
      <c r="C1071" t="s">
        <v>671</v>
      </c>
      <c r="D1071" t="s">
        <v>102</v>
      </c>
      <c r="E1071">
        <v>5232</v>
      </c>
      <c r="F1071">
        <v>568</v>
      </c>
    </row>
    <row r="1072" spans="1:6" x14ac:dyDescent="0.2">
      <c r="A1072" t="s">
        <v>375</v>
      </c>
      <c r="B1072" t="s">
        <v>680</v>
      </c>
      <c r="C1072" t="s">
        <v>671</v>
      </c>
      <c r="D1072" t="s">
        <v>435</v>
      </c>
      <c r="E1072">
        <v>15051</v>
      </c>
      <c r="F1072">
        <v>834</v>
      </c>
    </row>
    <row r="1073" spans="1:16" x14ac:dyDescent="0.2">
      <c r="A1073" t="s">
        <v>375</v>
      </c>
      <c r="B1073" t="s">
        <v>680</v>
      </c>
      <c r="C1073" t="s">
        <v>671</v>
      </c>
      <c r="D1073" t="s">
        <v>876</v>
      </c>
      <c r="E1073">
        <v>1</v>
      </c>
      <c r="F1073">
        <v>1</v>
      </c>
    </row>
    <row r="1074" spans="1:16" x14ac:dyDescent="0.2">
      <c r="A1074" t="s">
        <v>375</v>
      </c>
      <c r="B1074" t="s">
        <v>680</v>
      </c>
      <c r="C1074" t="s">
        <v>671</v>
      </c>
      <c r="D1074" t="s">
        <v>101</v>
      </c>
      <c r="E1074">
        <v>2689</v>
      </c>
      <c r="F1074">
        <v>627</v>
      </c>
    </row>
    <row r="1075" spans="1:16" x14ac:dyDescent="0.2">
      <c r="A1075" t="s">
        <v>375</v>
      </c>
      <c r="B1075" t="s">
        <v>680</v>
      </c>
      <c r="C1075" t="s">
        <v>671</v>
      </c>
      <c r="D1075" t="s">
        <v>100</v>
      </c>
      <c r="E1075">
        <v>9019</v>
      </c>
      <c r="F1075">
        <v>646</v>
      </c>
    </row>
    <row r="1076" spans="1:16" x14ac:dyDescent="0.2">
      <c r="A1076" t="s">
        <v>375</v>
      </c>
      <c r="B1076" t="s">
        <v>681</v>
      </c>
      <c r="C1076" t="s">
        <v>671</v>
      </c>
      <c r="D1076" t="s">
        <v>105</v>
      </c>
      <c r="E1076">
        <v>28</v>
      </c>
      <c r="F1076">
        <v>23</v>
      </c>
    </row>
    <row r="1077" spans="1:16" x14ac:dyDescent="0.2">
      <c r="A1077" t="s">
        <v>375</v>
      </c>
      <c r="B1077" t="s">
        <v>681</v>
      </c>
      <c r="C1077" t="s">
        <v>671</v>
      </c>
      <c r="D1077" t="s">
        <v>104</v>
      </c>
      <c r="E1077">
        <v>104</v>
      </c>
      <c r="F1077">
        <v>20</v>
      </c>
    </row>
    <row r="1078" spans="1:16" x14ac:dyDescent="0.2">
      <c r="A1078" t="s">
        <v>375</v>
      </c>
      <c r="B1078" t="s">
        <v>681</v>
      </c>
      <c r="C1078" t="s">
        <v>671</v>
      </c>
      <c r="D1078" t="s">
        <v>103</v>
      </c>
      <c r="E1078">
        <v>36</v>
      </c>
      <c r="F1078">
        <v>21</v>
      </c>
    </row>
    <row r="1079" spans="1:16" x14ac:dyDescent="0.2">
      <c r="A1079" t="s">
        <v>375</v>
      </c>
      <c r="B1079" t="s">
        <v>682</v>
      </c>
      <c r="C1079" t="s">
        <v>671</v>
      </c>
      <c r="D1079" t="s">
        <v>109</v>
      </c>
      <c r="E1079">
        <v>191</v>
      </c>
      <c r="F1079">
        <v>56</v>
      </c>
    </row>
    <row r="1080" spans="1:16" x14ac:dyDescent="0.2">
      <c r="A1080" t="s">
        <v>375</v>
      </c>
      <c r="B1080" t="s">
        <v>682</v>
      </c>
      <c r="C1080" t="s">
        <v>671</v>
      </c>
      <c r="D1080" t="s">
        <v>107</v>
      </c>
      <c r="E1080">
        <v>137</v>
      </c>
      <c r="F1080">
        <v>13</v>
      </c>
    </row>
    <row r="1081" spans="1:16" x14ac:dyDescent="0.2">
      <c r="A1081" t="s">
        <v>375</v>
      </c>
      <c r="B1081" t="s">
        <v>682</v>
      </c>
      <c r="C1081" t="s">
        <v>671</v>
      </c>
      <c r="D1081" t="s">
        <v>106</v>
      </c>
      <c r="E1081">
        <v>998</v>
      </c>
      <c r="F1081">
        <v>418</v>
      </c>
    </row>
    <row r="1082" spans="1:16" x14ac:dyDescent="0.2">
      <c r="A1082" t="s">
        <v>375</v>
      </c>
      <c r="B1082" t="s">
        <v>682</v>
      </c>
      <c r="C1082" t="s">
        <v>671</v>
      </c>
      <c r="D1082" t="s">
        <v>108</v>
      </c>
      <c r="E1082">
        <v>60</v>
      </c>
      <c r="F1082">
        <v>32</v>
      </c>
    </row>
    <row r="1083" spans="1:16" x14ac:dyDescent="0.2">
      <c r="A1083" t="s">
        <v>375</v>
      </c>
      <c r="B1083" t="s">
        <v>683</v>
      </c>
      <c r="C1083" t="s">
        <v>671</v>
      </c>
      <c r="D1083" t="s">
        <v>436</v>
      </c>
      <c r="E1083">
        <v>8400</v>
      </c>
      <c r="F1083">
        <v>1225</v>
      </c>
    </row>
    <row r="1084" spans="1:16" x14ac:dyDescent="0.2">
      <c r="A1084" t="s">
        <v>375</v>
      </c>
      <c r="B1084" t="s">
        <v>684</v>
      </c>
      <c r="C1084" t="s">
        <v>671</v>
      </c>
      <c r="D1084" t="s">
        <v>110</v>
      </c>
      <c r="E1084">
        <v>6389</v>
      </c>
      <c r="F1084">
        <v>3660</v>
      </c>
    </row>
    <row r="1085" spans="1:16" x14ac:dyDescent="0.2">
      <c r="A1085" t="s">
        <v>357</v>
      </c>
      <c r="B1085" t="s">
        <v>437</v>
      </c>
      <c r="C1085" t="s">
        <v>403</v>
      </c>
      <c r="D1085" t="s">
        <v>403</v>
      </c>
      <c r="E1085">
        <v>49</v>
      </c>
      <c r="F1085">
        <v>26</v>
      </c>
      <c r="G1085">
        <v>203.71</v>
      </c>
      <c r="H1085">
        <v>21</v>
      </c>
      <c r="I1085">
        <v>134</v>
      </c>
      <c r="J1085">
        <v>155.66999999999999</v>
      </c>
      <c r="K1085">
        <v>159.21</v>
      </c>
      <c r="L1085">
        <v>1</v>
      </c>
      <c r="M1085">
        <v>37</v>
      </c>
      <c r="N1085">
        <v>9</v>
      </c>
      <c r="O1085">
        <v>2</v>
      </c>
    </row>
    <row r="1086" spans="1:16" x14ac:dyDescent="0.2">
      <c r="A1086" t="s">
        <v>357</v>
      </c>
      <c r="B1086" t="s">
        <v>437</v>
      </c>
      <c r="C1086" t="s">
        <v>671</v>
      </c>
      <c r="D1086" t="s">
        <v>403</v>
      </c>
      <c r="E1086">
        <v>389287</v>
      </c>
      <c r="F1086">
        <v>98820</v>
      </c>
      <c r="G1086">
        <v>96.83</v>
      </c>
      <c r="H1086">
        <v>94068</v>
      </c>
      <c r="I1086">
        <v>490538</v>
      </c>
      <c r="J1086">
        <v>121.96</v>
      </c>
      <c r="K1086">
        <v>119.92</v>
      </c>
      <c r="L1086">
        <v>24505</v>
      </c>
      <c r="M1086">
        <v>290488</v>
      </c>
      <c r="N1086">
        <v>58933</v>
      </c>
      <c r="O1086">
        <v>11429</v>
      </c>
      <c r="P1086">
        <v>3923</v>
      </c>
    </row>
    <row r="1087" spans="1:16" x14ac:dyDescent="0.2">
      <c r="A1087" t="s">
        <v>357</v>
      </c>
      <c r="B1087" t="s">
        <v>437</v>
      </c>
      <c r="C1087" t="s">
        <v>115</v>
      </c>
      <c r="D1087" t="s">
        <v>403</v>
      </c>
      <c r="E1087">
        <v>3615</v>
      </c>
      <c r="F1087">
        <v>825</v>
      </c>
      <c r="G1087">
        <v>90.46</v>
      </c>
      <c r="H1087">
        <v>888</v>
      </c>
      <c r="I1087">
        <v>4511</v>
      </c>
      <c r="J1087">
        <v>118.22</v>
      </c>
      <c r="K1087">
        <v>120.51</v>
      </c>
      <c r="L1087">
        <v>170</v>
      </c>
      <c r="M1087">
        <v>2661</v>
      </c>
      <c r="N1087">
        <v>643</v>
      </c>
      <c r="O1087">
        <v>106</v>
      </c>
      <c r="P1087">
        <v>35</v>
      </c>
    </row>
    <row r="1088" spans="1:16" x14ac:dyDescent="0.2">
      <c r="A1088" t="s">
        <v>357</v>
      </c>
      <c r="B1088" t="s">
        <v>437</v>
      </c>
      <c r="C1088" t="s">
        <v>116</v>
      </c>
      <c r="D1088" t="s">
        <v>403</v>
      </c>
      <c r="E1088">
        <v>3254</v>
      </c>
      <c r="F1088">
        <v>803</v>
      </c>
      <c r="G1088">
        <v>95.9</v>
      </c>
      <c r="H1088">
        <v>1641</v>
      </c>
      <c r="I1088">
        <v>8940</v>
      </c>
      <c r="J1088">
        <v>73.88</v>
      </c>
      <c r="K1088">
        <v>66.34</v>
      </c>
      <c r="L1088">
        <v>239</v>
      </c>
      <c r="M1088">
        <v>2317</v>
      </c>
      <c r="N1088">
        <v>509</v>
      </c>
      <c r="O1088">
        <v>118</v>
      </c>
      <c r="P1088">
        <v>71</v>
      </c>
    </row>
    <row r="1089" spans="1:16" x14ac:dyDescent="0.2">
      <c r="A1089" t="s">
        <v>357</v>
      </c>
      <c r="B1089" t="s">
        <v>437</v>
      </c>
      <c r="C1089" t="s">
        <v>117</v>
      </c>
      <c r="D1089" t="s">
        <v>403</v>
      </c>
      <c r="E1089">
        <v>5234</v>
      </c>
      <c r="F1089">
        <v>1429</v>
      </c>
      <c r="G1089">
        <v>107.55</v>
      </c>
      <c r="H1089">
        <v>1179</v>
      </c>
      <c r="I1089">
        <v>5637</v>
      </c>
      <c r="J1089">
        <v>131.78</v>
      </c>
      <c r="K1089">
        <v>144.06</v>
      </c>
      <c r="L1089">
        <v>287</v>
      </c>
      <c r="M1089">
        <v>4056</v>
      </c>
      <c r="N1089">
        <v>734</v>
      </c>
      <c r="O1089">
        <v>121</v>
      </c>
      <c r="P1089">
        <v>36</v>
      </c>
    </row>
    <row r="1090" spans="1:16" x14ac:dyDescent="0.2">
      <c r="A1090" t="s">
        <v>357</v>
      </c>
      <c r="B1090" t="s">
        <v>437</v>
      </c>
      <c r="C1090" t="s">
        <v>118</v>
      </c>
      <c r="D1090" t="s">
        <v>403</v>
      </c>
      <c r="E1090">
        <v>4113</v>
      </c>
      <c r="F1090">
        <v>946</v>
      </c>
      <c r="G1090">
        <v>91.67</v>
      </c>
      <c r="H1090">
        <v>972</v>
      </c>
      <c r="I1090">
        <v>4982</v>
      </c>
      <c r="J1090">
        <v>129.66</v>
      </c>
      <c r="K1090">
        <v>123.65</v>
      </c>
      <c r="L1090">
        <v>217</v>
      </c>
      <c r="M1090">
        <v>3167</v>
      </c>
      <c r="N1090">
        <v>606</v>
      </c>
      <c r="O1090">
        <v>92</v>
      </c>
      <c r="P1090">
        <v>31</v>
      </c>
    </row>
    <row r="1091" spans="1:16" x14ac:dyDescent="0.2">
      <c r="A1091" t="s">
        <v>357</v>
      </c>
      <c r="B1091" t="s">
        <v>437</v>
      </c>
      <c r="C1091" t="s">
        <v>119</v>
      </c>
      <c r="D1091" t="s">
        <v>403</v>
      </c>
      <c r="E1091">
        <v>2077</v>
      </c>
      <c r="F1091">
        <v>519</v>
      </c>
      <c r="G1091">
        <v>100.28</v>
      </c>
      <c r="H1091">
        <v>544</v>
      </c>
      <c r="I1091">
        <v>2670</v>
      </c>
      <c r="J1091">
        <v>118.73</v>
      </c>
      <c r="K1091">
        <v>116.41</v>
      </c>
      <c r="L1091">
        <v>88</v>
      </c>
      <c r="M1091">
        <v>1551</v>
      </c>
      <c r="N1091">
        <v>372</v>
      </c>
      <c r="O1091">
        <v>42</v>
      </c>
      <c r="P1091">
        <v>24</v>
      </c>
    </row>
    <row r="1092" spans="1:16" x14ac:dyDescent="0.2">
      <c r="A1092" t="s">
        <v>357</v>
      </c>
      <c r="B1092" t="s">
        <v>437</v>
      </c>
      <c r="C1092" t="s">
        <v>120</v>
      </c>
      <c r="D1092" t="s">
        <v>403</v>
      </c>
      <c r="E1092">
        <v>3156</v>
      </c>
      <c r="F1092">
        <v>864</v>
      </c>
      <c r="G1092">
        <v>101.91</v>
      </c>
      <c r="H1092">
        <v>676</v>
      </c>
      <c r="I1092">
        <v>3273</v>
      </c>
      <c r="J1092">
        <v>156.06</v>
      </c>
      <c r="K1092">
        <v>140.32</v>
      </c>
      <c r="L1092">
        <v>142</v>
      </c>
      <c r="M1092">
        <v>2468</v>
      </c>
      <c r="N1092">
        <v>451</v>
      </c>
      <c r="O1092">
        <v>70</v>
      </c>
      <c r="P1092">
        <v>25</v>
      </c>
    </row>
    <row r="1093" spans="1:16" x14ac:dyDescent="0.2">
      <c r="A1093" t="s">
        <v>357</v>
      </c>
      <c r="B1093" t="s">
        <v>437</v>
      </c>
      <c r="C1093" t="s">
        <v>91</v>
      </c>
      <c r="D1093" t="s">
        <v>403</v>
      </c>
      <c r="E1093">
        <v>17761</v>
      </c>
      <c r="F1093">
        <v>3945</v>
      </c>
      <c r="G1093">
        <v>90.47</v>
      </c>
      <c r="H1093">
        <v>5753</v>
      </c>
      <c r="I1093">
        <v>31234</v>
      </c>
      <c r="J1093">
        <v>100.23</v>
      </c>
      <c r="K1093">
        <v>101.21</v>
      </c>
      <c r="L1093">
        <v>3013</v>
      </c>
      <c r="M1093">
        <v>10931</v>
      </c>
      <c r="N1093">
        <v>2068</v>
      </c>
      <c r="O1093">
        <v>1525</v>
      </c>
      <c r="P1093">
        <v>224</v>
      </c>
    </row>
    <row r="1094" spans="1:16" x14ac:dyDescent="0.2">
      <c r="A1094" t="s">
        <v>357</v>
      </c>
      <c r="B1094" t="s">
        <v>437</v>
      </c>
      <c r="C1094" t="s">
        <v>121</v>
      </c>
      <c r="D1094" t="s">
        <v>403</v>
      </c>
      <c r="E1094">
        <v>4053</v>
      </c>
      <c r="F1094">
        <v>1347</v>
      </c>
      <c r="G1094">
        <v>112.49</v>
      </c>
      <c r="H1094">
        <v>984</v>
      </c>
      <c r="I1094">
        <v>5389</v>
      </c>
      <c r="J1094">
        <v>146.69</v>
      </c>
      <c r="K1094">
        <v>144.07</v>
      </c>
      <c r="L1094">
        <v>166</v>
      </c>
      <c r="M1094">
        <v>3205</v>
      </c>
      <c r="N1094">
        <v>559</v>
      </c>
      <c r="O1094">
        <v>94</v>
      </c>
      <c r="P1094">
        <v>29</v>
      </c>
    </row>
    <row r="1095" spans="1:16" x14ac:dyDescent="0.2">
      <c r="A1095" t="s">
        <v>357</v>
      </c>
      <c r="B1095" t="s">
        <v>437</v>
      </c>
      <c r="C1095" t="s">
        <v>122</v>
      </c>
      <c r="D1095" t="s">
        <v>403</v>
      </c>
      <c r="E1095">
        <v>5099</v>
      </c>
      <c r="F1095">
        <v>1828</v>
      </c>
      <c r="G1095">
        <v>115.53</v>
      </c>
      <c r="H1095">
        <v>1096</v>
      </c>
      <c r="I1095">
        <v>5965</v>
      </c>
      <c r="J1095">
        <v>149.47999999999999</v>
      </c>
      <c r="K1095">
        <v>139.81</v>
      </c>
      <c r="L1095">
        <v>219</v>
      </c>
      <c r="M1095">
        <v>3902</v>
      </c>
      <c r="N1095">
        <v>814</v>
      </c>
      <c r="O1095">
        <v>126</v>
      </c>
      <c r="P1095">
        <v>38</v>
      </c>
    </row>
    <row r="1096" spans="1:16" x14ac:dyDescent="0.2">
      <c r="A1096" t="s">
        <v>357</v>
      </c>
      <c r="B1096" t="s">
        <v>437</v>
      </c>
      <c r="C1096" t="s">
        <v>94</v>
      </c>
      <c r="D1096" t="s">
        <v>403</v>
      </c>
      <c r="E1096">
        <v>13422</v>
      </c>
      <c r="F1096">
        <v>3600</v>
      </c>
      <c r="G1096">
        <v>97.18</v>
      </c>
      <c r="H1096">
        <v>2821</v>
      </c>
      <c r="I1096">
        <v>14467</v>
      </c>
      <c r="J1096">
        <v>137.16999999999999</v>
      </c>
      <c r="K1096">
        <v>133.31</v>
      </c>
      <c r="L1096">
        <v>766</v>
      </c>
      <c r="M1096">
        <v>10132</v>
      </c>
      <c r="N1096">
        <v>2081</v>
      </c>
      <c r="O1096">
        <v>300</v>
      </c>
      <c r="P1096">
        <v>141</v>
      </c>
    </row>
    <row r="1097" spans="1:16" x14ac:dyDescent="0.2">
      <c r="A1097" t="s">
        <v>357</v>
      </c>
      <c r="B1097" t="s">
        <v>437</v>
      </c>
      <c r="C1097" t="s">
        <v>123</v>
      </c>
      <c r="D1097" t="s">
        <v>403</v>
      </c>
      <c r="E1097">
        <v>3530</v>
      </c>
      <c r="F1097">
        <v>685</v>
      </c>
      <c r="G1097">
        <v>83.29</v>
      </c>
      <c r="H1097">
        <v>775</v>
      </c>
      <c r="I1097">
        <v>3724</v>
      </c>
      <c r="J1097">
        <v>121.45</v>
      </c>
      <c r="K1097">
        <v>118.09</v>
      </c>
      <c r="L1097">
        <v>257</v>
      </c>
      <c r="M1097">
        <v>2632</v>
      </c>
      <c r="N1097">
        <v>545</v>
      </c>
      <c r="O1097">
        <v>65</v>
      </c>
      <c r="P1097">
        <v>29</v>
      </c>
    </row>
    <row r="1098" spans="1:16" x14ac:dyDescent="0.2">
      <c r="A1098" t="s">
        <v>357</v>
      </c>
      <c r="B1098" t="s">
        <v>437</v>
      </c>
      <c r="C1098" t="s">
        <v>124</v>
      </c>
      <c r="D1098" t="s">
        <v>403</v>
      </c>
      <c r="E1098">
        <v>18582</v>
      </c>
      <c r="F1098">
        <v>5211</v>
      </c>
      <c r="G1098">
        <v>104.19</v>
      </c>
      <c r="H1098">
        <v>3938</v>
      </c>
      <c r="I1098">
        <v>20766</v>
      </c>
      <c r="J1098">
        <v>139.96</v>
      </c>
      <c r="K1098">
        <v>138.88999999999999</v>
      </c>
      <c r="L1098">
        <v>925</v>
      </c>
      <c r="M1098">
        <v>13958</v>
      </c>
      <c r="N1098">
        <v>3019</v>
      </c>
      <c r="O1098">
        <v>500</v>
      </c>
      <c r="P1098">
        <v>179</v>
      </c>
    </row>
    <row r="1099" spans="1:16" x14ac:dyDescent="0.2">
      <c r="A1099" t="s">
        <v>357</v>
      </c>
      <c r="B1099" t="s">
        <v>437</v>
      </c>
      <c r="C1099" t="s">
        <v>125</v>
      </c>
      <c r="D1099" t="s">
        <v>403</v>
      </c>
      <c r="E1099">
        <v>24665</v>
      </c>
      <c r="F1099">
        <v>5694</v>
      </c>
      <c r="G1099">
        <v>93.7</v>
      </c>
      <c r="H1099">
        <v>5458</v>
      </c>
      <c r="I1099">
        <v>28795</v>
      </c>
      <c r="J1099">
        <v>131.38</v>
      </c>
      <c r="K1099">
        <v>134.75</v>
      </c>
      <c r="L1099">
        <v>1441</v>
      </c>
      <c r="M1099">
        <v>18303</v>
      </c>
      <c r="N1099">
        <v>4071</v>
      </c>
      <c r="O1099">
        <v>651</v>
      </c>
      <c r="P1099">
        <v>199</v>
      </c>
    </row>
    <row r="1100" spans="1:16" x14ac:dyDescent="0.2">
      <c r="A1100" t="s">
        <v>357</v>
      </c>
      <c r="B1100" t="s">
        <v>437</v>
      </c>
      <c r="C1100" t="s">
        <v>126</v>
      </c>
      <c r="D1100" t="s">
        <v>403</v>
      </c>
      <c r="E1100">
        <v>21016</v>
      </c>
      <c r="F1100">
        <v>5481</v>
      </c>
      <c r="G1100">
        <v>96.73</v>
      </c>
      <c r="H1100">
        <v>4620</v>
      </c>
      <c r="I1100">
        <v>22754</v>
      </c>
      <c r="J1100">
        <v>131.34</v>
      </c>
      <c r="K1100">
        <v>131.15</v>
      </c>
      <c r="L1100">
        <v>1177</v>
      </c>
      <c r="M1100">
        <v>15594</v>
      </c>
      <c r="N1100">
        <v>3387</v>
      </c>
      <c r="O1100">
        <v>632</v>
      </c>
      <c r="P1100">
        <v>225</v>
      </c>
    </row>
    <row r="1101" spans="1:16" x14ac:dyDescent="0.2">
      <c r="A1101" t="s">
        <v>357</v>
      </c>
      <c r="B1101" t="s">
        <v>437</v>
      </c>
      <c r="C1101" t="s">
        <v>127</v>
      </c>
      <c r="D1101" t="s">
        <v>403</v>
      </c>
      <c r="E1101">
        <v>9657</v>
      </c>
      <c r="F1101">
        <v>2749</v>
      </c>
      <c r="G1101">
        <v>104.3</v>
      </c>
      <c r="H1101">
        <v>2187</v>
      </c>
      <c r="I1101">
        <v>11099</v>
      </c>
      <c r="J1101">
        <v>136.59</v>
      </c>
      <c r="K1101">
        <v>134.75</v>
      </c>
      <c r="L1101">
        <v>406</v>
      </c>
      <c r="M1101">
        <v>7301</v>
      </c>
      <c r="N1101">
        <v>1582</v>
      </c>
      <c r="O1101">
        <v>261</v>
      </c>
      <c r="P1101">
        <v>107</v>
      </c>
    </row>
    <row r="1102" spans="1:16" x14ac:dyDescent="0.2">
      <c r="A1102" t="s">
        <v>357</v>
      </c>
      <c r="B1102" t="s">
        <v>437</v>
      </c>
      <c r="C1102" t="s">
        <v>85</v>
      </c>
      <c r="D1102" t="s">
        <v>403</v>
      </c>
      <c r="E1102">
        <v>10718</v>
      </c>
      <c r="F1102">
        <v>2337</v>
      </c>
      <c r="G1102">
        <v>87.83</v>
      </c>
      <c r="H1102">
        <v>2542</v>
      </c>
      <c r="I1102">
        <v>13011</v>
      </c>
      <c r="J1102">
        <v>122.13</v>
      </c>
      <c r="K1102">
        <v>118.14</v>
      </c>
      <c r="L1102">
        <v>679</v>
      </c>
      <c r="M1102">
        <v>7466</v>
      </c>
      <c r="N1102">
        <v>2075</v>
      </c>
      <c r="O1102">
        <v>357</v>
      </c>
      <c r="P1102">
        <v>140</v>
      </c>
    </row>
    <row r="1103" spans="1:16" x14ac:dyDescent="0.2">
      <c r="A1103" t="s">
        <v>357</v>
      </c>
      <c r="B1103" t="s">
        <v>437</v>
      </c>
      <c r="C1103" t="s">
        <v>128</v>
      </c>
      <c r="D1103" t="s">
        <v>403</v>
      </c>
      <c r="E1103">
        <v>4477</v>
      </c>
      <c r="F1103">
        <v>1273</v>
      </c>
      <c r="G1103">
        <v>102.11</v>
      </c>
      <c r="H1103">
        <v>1131</v>
      </c>
      <c r="I1103">
        <v>5808</v>
      </c>
      <c r="J1103">
        <v>128.26</v>
      </c>
      <c r="K1103">
        <v>129.31</v>
      </c>
      <c r="L1103">
        <v>144</v>
      </c>
      <c r="M1103">
        <v>3339</v>
      </c>
      <c r="N1103">
        <v>851</v>
      </c>
      <c r="O1103">
        <v>103</v>
      </c>
      <c r="P1103">
        <v>40</v>
      </c>
    </row>
    <row r="1104" spans="1:16" x14ac:dyDescent="0.2">
      <c r="A1104" t="s">
        <v>357</v>
      </c>
      <c r="B1104" t="s">
        <v>437</v>
      </c>
      <c r="C1104" t="s">
        <v>129</v>
      </c>
      <c r="D1104" t="s">
        <v>403</v>
      </c>
      <c r="E1104">
        <v>7817</v>
      </c>
      <c r="F1104">
        <v>2170</v>
      </c>
      <c r="G1104">
        <v>101.88</v>
      </c>
      <c r="H1104">
        <v>1708</v>
      </c>
      <c r="I1104">
        <v>8673</v>
      </c>
      <c r="J1104">
        <v>134.16999999999999</v>
      </c>
      <c r="K1104">
        <v>131.97999999999999</v>
      </c>
      <c r="L1104">
        <v>344</v>
      </c>
      <c r="M1104">
        <v>5866</v>
      </c>
      <c r="N1104">
        <v>1331</v>
      </c>
      <c r="O1104">
        <v>212</v>
      </c>
      <c r="P1104">
        <v>64</v>
      </c>
    </row>
    <row r="1105" spans="1:16" x14ac:dyDescent="0.2">
      <c r="A1105" t="s">
        <v>357</v>
      </c>
      <c r="B1105" t="s">
        <v>437</v>
      </c>
      <c r="C1105" t="s">
        <v>130</v>
      </c>
      <c r="D1105" t="s">
        <v>403</v>
      </c>
      <c r="E1105">
        <v>5175</v>
      </c>
      <c r="F1105">
        <v>1568</v>
      </c>
      <c r="G1105">
        <v>112.47</v>
      </c>
      <c r="H1105">
        <v>1071</v>
      </c>
      <c r="I1105">
        <v>4996</v>
      </c>
      <c r="J1105">
        <v>143.21</v>
      </c>
      <c r="K1105">
        <v>149.88</v>
      </c>
      <c r="L1105">
        <v>281</v>
      </c>
      <c r="M1105">
        <v>3935</v>
      </c>
      <c r="N1105">
        <v>830</v>
      </c>
      <c r="O1105">
        <v>94</v>
      </c>
      <c r="P1105">
        <v>35</v>
      </c>
    </row>
    <row r="1106" spans="1:16" x14ac:dyDescent="0.2">
      <c r="A1106" t="s">
        <v>357</v>
      </c>
      <c r="B1106" t="s">
        <v>437</v>
      </c>
      <c r="C1106" t="s">
        <v>131</v>
      </c>
      <c r="D1106" t="s">
        <v>403</v>
      </c>
      <c r="E1106">
        <v>10037</v>
      </c>
      <c r="F1106">
        <v>2521</v>
      </c>
      <c r="G1106">
        <v>101.08</v>
      </c>
      <c r="H1106">
        <v>2337</v>
      </c>
      <c r="I1106">
        <v>11423</v>
      </c>
      <c r="J1106">
        <v>132.13999999999999</v>
      </c>
      <c r="K1106">
        <v>134.57</v>
      </c>
      <c r="L1106">
        <v>548</v>
      </c>
      <c r="M1106">
        <v>7691</v>
      </c>
      <c r="N1106">
        <v>1458</v>
      </c>
      <c r="O1106">
        <v>229</v>
      </c>
      <c r="P1106">
        <v>111</v>
      </c>
    </row>
    <row r="1107" spans="1:16" x14ac:dyDescent="0.2">
      <c r="A1107" t="s">
        <v>357</v>
      </c>
      <c r="B1107" t="s">
        <v>437</v>
      </c>
      <c r="C1107" t="s">
        <v>132</v>
      </c>
      <c r="D1107" t="s">
        <v>403</v>
      </c>
      <c r="E1107">
        <v>6009</v>
      </c>
      <c r="F1107">
        <v>1314</v>
      </c>
      <c r="G1107">
        <v>95.19</v>
      </c>
      <c r="H1107">
        <v>1318</v>
      </c>
      <c r="I1107">
        <v>6752</v>
      </c>
      <c r="J1107">
        <v>123.5</v>
      </c>
      <c r="K1107">
        <v>123.01</v>
      </c>
      <c r="L1107">
        <v>229</v>
      </c>
      <c r="M1107">
        <v>4636</v>
      </c>
      <c r="N1107">
        <v>985</v>
      </c>
      <c r="O1107">
        <v>111</v>
      </c>
      <c r="P1107">
        <v>48</v>
      </c>
    </row>
    <row r="1108" spans="1:16" x14ac:dyDescent="0.2">
      <c r="A1108" t="s">
        <v>357</v>
      </c>
      <c r="B1108" t="s">
        <v>437</v>
      </c>
      <c r="C1108" t="s">
        <v>133</v>
      </c>
      <c r="D1108" t="s">
        <v>403</v>
      </c>
      <c r="E1108">
        <v>5105</v>
      </c>
      <c r="F1108">
        <v>1405</v>
      </c>
      <c r="G1108">
        <v>111.01</v>
      </c>
      <c r="H1108">
        <v>1041</v>
      </c>
      <c r="I1108">
        <v>5638</v>
      </c>
      <c r="J1108">
        <v>120.46</v>
      </c>
      <c r="K1108">
        <v>120.35</v>
      </c>
      <c r="L1108">
        <v>342</v>
      </c>
      <c r="M1108">
        <v>3894</v>
      </c>
      <c r="N1108">
        <v>714</v>
      </c>
      <c r="O1108">
        <v>98</v>
      </c>
      <c r="P1108">
        <v>57</v>
      </c>
    </row>
    <row r="1109" spans="1:16" x14ac:dyDescent="0.2">
      <c r="A1109" t="s">
        <v>357</v>
      </c>
      <c r="B1109" t="s">
        <v>437</v>
      </c>
      <c r="C1109" t="s">
        <v>134</v>
      </c>
      <c r="D1109" t="s">
        <v>403</v>
      </c>
      <c r="E1109">
        <v>6829</v>
      </c>
      <c r="F1109">
        <v>1866</v>
      </c>
      <c r="G1109">
        <v>101.41</v>
      </c>
      <c r="H1109">
        <v>1364</v>
      </c>
      <c r="I1109">
        <v>7311</v>
      </c>
      <c r="J1109">
        <v>135.61000000000001</v>
      </c>
      <c r="K1109">
        <v>139.36000000000001</v>
      </c>
      <c r="L1109">
        <v>351</v>
      </c>
      <c r="M1109">
        <v>5221</v>
      </c>
      <c r="N1109">
        <v>1068</v>
      </c>
      <c r="O1109">
        <v>138</v>
      </c>
      <c r="P1109">
        <v>51</v>
      </c>
    </row>
    <row r="1110" spans="1:16" x14ac:dyDescent="0.2">
      <c r="A1110" t="s">
        <v>357</v>
      </c>
      <c r="B1110" t="s">
        <v>437</v>
      </c>
      <c r="C1110" t="s">
        <v>135</v>
      </c>
      <c r="D1110" t="s">
        <v>403</v>
      </c>
      <c r="E1110">
        <v>8069</v>
      </c>
      <c r="F1110">
        <v>1982</v>
      </c>
      <c r="G1110">
        <v>95.8</v>
      </c>
      <c r="H1110">
        <v>1877</v>
      </c>
      <c r="I1110">
        <v>9363</v>
      </c>
      <c r="J1110">
        <v>132.54</v>
      </c>
      <c r="K1110">
        <v>134.93</v>
      </c>
      <c r="L1110">
        <v>587</v>
      </c>
      <c r="M1110">
        <v>6118</v>
      </c>
      <c r="N1110">
        <v>1158</v>
      </c>
      <c r="O1110">
        <v>150</v>
      </c>
      <c r="P1110">
        <v>56</v>
      </c>
    </row>
    <row r="1111" spans="1:16" x14ac:dyDescent="0.2">
      <c r="A1111" t="s">
        <v>357</v>
      </c>
      <c r="B1111" t="s">
        <v>437</v>
      </c>
      <c r="C1111" t="s">
        <v>136</v>
      </c>
      <c r="D1111" t="s">
        <v>403</v>
      </c>
      <c r="E1111">
        <v>9590</v>
      </c>
      <c r="F1111">
        <v>1868</v>
      </c>
      <c r="G1111">
        <v>82.47</v>
      </c>
      <c r="H1111">
        <v>3585</v>
      </c>
      <c r="I1111">
        <v>20398</v>
      </c>
      <c r="J1111">
        <v>81.62</v>
      </c>
      <c r="K1111">
        <v>79.41</v>
      </c>
      <c r="L1111">
        <v>1072</v>
      </c>
      <c r="M1111">
        <v>6737</v>
      </c>
      <c r="N1111">
        <v>965</v>
      </c>
      <c r="O1111">
        <v>519</v>
      </c>
      <c r="P1111">
        <v>297</v>
      </c>
    </row>
    <row r="1112" spans="1:16" x14ac:dyDescent="0.2">
      <c r="A1112" t="s">
        <v>357</v>
      </c>
      <c r="B1112" t="s">
        <v>437</v>
      </c>
      <c r="C1112" t="s">
        <v>137</v>
      </c>
      <c r="D1112" t="s">
        <v>403</v>
      </c>
      <c r="E1112">
        <v>5935</v>
      </c>
      <c r="F1112">
        <v>1567</v>
      </c>
      <c r="G1112">
        <v>98.76</v>
      </c>
      <c r="H1112">
        <v>1430</v>
      </c>
      <c r="I1112">
        <v>7857</v>
      </c>
      <c r="J1112">
        <v>133.12</v>
      </c>
      <c r="K1112">
        <v>132.88</v>
      </c>
      <c r="L1112">
        <v>268</v>
      </c>
      <c r="M1112">
        <v>4538</v>
      </c>
      <c r="N1112">
        <v>942</v>
      </c>
      <c r="O1112">
        <v>127</v>
      </c>
      <c r="P1112">
        <v>60</v>
      </c>
    </row>
    <row r="1113" spans="1:16" x14ac:dyDescent="0.2">
      <c r="A1113" t="s">
        <v>357</v>
      </c>
      <c r="B1113" t="s">
        <v>437</v>
      </c>
      <c r="C1113" t="s">
        <v>138</v>
      </c>
      <c r="D1113" t="s">
        <v>403</v>
      </c>
      <c r="E1113">
        <v>3036</v>
      </c>
      <c r="F1113">
        <v>790</v>
      </c>
      <c r="G1113">
        <v>96.78</v>
      </c>
      <c r="H1113">
        <v>684</v>
      </c>
      <c r="I1113">
        <v>3554</v>
      </c>
      <c r="J1113">
        <v>120.03</v>
      </c>
      <c r="K1113">
        <v>118.16</v>
      </c>
      <c r="L1113">
        <v>141</v>
      </c>
      <c r="M1113">
        <v>2361</v>
      </c>
      <c r="N1113">
        <v>429</v>
      </c>
      <c r="O1113">
        <v>87</v>
      </c>
      <c r="P1113">
        <v>18</v>
      </c>
    </row>
    <row r="1114" spans="1:16" x14ac:dyDescent="0.2">
      <c r="A1114" t="s">
        <v>357</v>
      </c>
      <c r="B1114" t="s">
        <v>437</v>
      </c>
      <c r="C1114" t="s">
        <v>139</v>
      </c>
      <c r="D1114" t="s">
        <v>403</v>
      </c>
      <c r="E1114">
        <v>1935</v>
      </c>
      <c r="F1114">
        <v>266</v>
      </c>
      <c r="G1114">
        <v>73.2</v>
      </c>
      <c r="H1114">
        <v>561</v>
      </c>
      <c r="I1114">
        <v>3053</v>
      </c>
      <c r="J1114">
        <v>97.26</v>
      </c>
      <c r="K1114">
        <v>98.83</v>
      </c>
      <c r="L1114">
        <v>84</v>
      </c>
      <c r="M1114">
        <v>1622</v>
      </c>
      <c r="N1114">
        <v>154</v>
      </c>
      <c r="O1114">
        <v>58</v>
      </c>
      <c r="P1114">
        <v>17</v>
      </c>
    </row>
    <row r="1115" spans="1:16" x14ac:dyDescent="0.2">
      <c r="A1115" t="s">
        <v>357</v>
      </c>
      <c r="B1115" t="s">
        <v>437</v>
      </c>
      <c r="C1115" t="s">
        <v>140</v>
      </c>
      <c r="D1115" t="s">
        <v>403</v>
      </c>
      <c r="E1115">
        <v>16419</v>
      </c>
      <c r="F1115">
        <v>2509</v>
      </c>
      <c r="G1115">
        <v>73.430000000000007</v>
      </c>
      <c r="H1115">
        <v>5471</v>
      </c>
      <c r="I1115">
        <v>30434</v>
      </c>
      <c r="J1115">
        <v>88.74</v>
      </c>
      <c r="K1115">
        <v>88.54</v>
      </c>
      <c r="L1115">
        <v>2823</v>
      </c>
      <c r="M1115">
        <v>10523</v>
      </c>
      <c r="N1115">
        <v>1590</v>
      </c>
      <c r="O1115">
        <v>1186</v>
      </c>
      <c r="P1115">
        <v>297</v>
      </c>
    </row>
    <row r="1116" spans="1:16" x14ac:dyDescent="0.2">
      <c r="A1116" t="s">
        <v>357</v>
      </c>
      <c r="B1116" t="s">
        <v>437</v>
      </c>
      <c r="C1116" t="s">
        <v>141</v>
      </c>
      <c r="D1116" t="s">
        <v>403</v>
      </c>
      <c r="E1116">
        <v>6170</v>
      </c>
      <c r="F1116">
        <v>1348</v>
      </c>
      <c r="G1116">
        <v>95.42</v>
      </c>
      <c r="H1116">
        <v>1478</v>
      </c>
      <c r="I1116">
        <v>7040</v>
      </c>
      <c r="J1116">
        <v>118.1</v>
      </c>
      <c r="K1116">
        <v>128.72999999999999</v>
      </c>
      <c r="L1116">
        <v>269</v>
      </c>
      <c r="M1116">
        <v>4566</v>
      </c>
      <c r="N1116">
        <v>1108</v>
      </c>
      <c r="O1116">
        <v>162</v>
      </c>
      <c r="P1116">
        <v>65</v>
      </c>
    </row>
    <row r="1117" spans="1:16" x14ac:dyDescent="0.2">
      <c r="A1117" t="s">
        <v>357</v>
      </c>
      <c r="B1117" t="s">
        <v>437</v>
      </c>
      <c r="C1117" t="s">
        <v>142</v>
      </c>
      <c r="D1117" t="s">
        <v>403</v>
      </c>
      <c r="E1117">
        <v>2772</v>
      </c>
      <c r="F1117">
        <v>731</v>
      </c>
      <c r="G1117">
        <v>97.48</v>
      </c>
      <c r="H1117">
        <v>638</v>
      </c>
      <c r="I1117">
        <v>3408</v>
      </c>
      <c r="J1117">
        <v>130.86000000000001</v>
      </c>
      <c r="K1117">
        <v>138.04</v>
      </c>
      <c r="L1117">
        <v>110</v>
      </c>
      <c r="M1117">
        <v>2207</v>
      </c>
      <c r="N1117">
        <v>387</v>
      </c>
      <c r="O1117">
        <v>48</v>
      </c>
      <c r="P1117">
        <v>20</v>
      </c>
    </row>
    <row r="1118" spans="1:16" x14ac:dyDescent="0.2">
      <c r="A1118" t="s">
        <v>357</v>
      </c>
      <c r="B1118" t="s">
        <v>437</v>
      </c>
      <c r="C1118" t="s">
        <v>143</v>
      </c>
      <c r="D1118" t="s">
        <v>403</v>
      </c>
      <c r="E1118">
        <v>5118</v>
      </c>
      <c r="F1118">
        <v>1191</v>
      </c>
      <c r="G1118">
        <v>86.22</v>
      </c>
      <c r="H1118">
        <v>1137</v>
      </c>
      <c r="I1118">
        <v>5252</v>
      </c>
      <c r="J1118">
        <v>122.28</v>
      </c>
      <c r="K1118">
        <v>118.28</v>
      </c>
      <c r="L1118">
        <v>265</v>
      </c>
      <c r="M1118">
        <v>3988</v>
      </c>
      <c r="N1118">
        <v>714</v>
      </c>
      <c r="O1118">
        <v>115</v>
      </c>
      <c r="P1118">
        <v>36</v>
      </c>
    </row>
    <row r="1119" spans="1:16" x14ac:dyDescent="0.2">
      <c r="A1119" t="s">
        <v>357</v>
      </c>
      <c r="B1119" t="s">
        <v>437</v>
      </c>
      <c r="C1119" t="s">
        <v>144</v>
      </c>
      <c r="D1119" t="s">
        <v>403</v>
      </c>
      <c r="E1119">
        <v>12428</v>
      </c>
      <c r="F1119">
        <v>3717</v>
      </c>
      <c r="G1119">
        <v>104.45</v>
      </c>
      <c r="H1119">
        <v>2774</v>
      </c>
      <c r="I1119">
        <v>13486</v>
      </c>
      <c r="J1119">
        <v>146.74</v>
      </c>
      <c r="K1119">
        <v>142.15</v>
      </c>
      <c r="L1119">
        <v>643</v>
      </c>
      <c r="M1119">
        <v>9815</v>
      </c>
      <c r="N1119">
        <v>1637</v>
      </c>
      <c r="O1119">
        <v>259</v>
      </c>
      <c r="P1119">
        <v>74</v>
      </c>
    </row>
    <row r="1120" spans="1:16" x14ac:dyDescent="0.2">
      <c r="A1120" t="s">
        <v>357</v>
      </c>
      <c r="B1120" t="s">
        <v>437</v>
      </c>
      <c r="C1120" t="s">
        <v>145</v>
      </c>
      <c r="D1120" t="s">
        <v>403</v>
      </c>
      <c r="E1120">
        <v>11559</v>
      </c>
      <c r="F1120">
        <v>3558</v>
      </c>
      <c r="G1120">
        <v>103.86</v>
      </c>
      <c r="H1120">
        <v>2287</v>
      </c>
      <c r="I1120">
        <v>11915</v>
      </c>
      <c r="J1120">
        <v>138.44999999999999</v>
      </c>
      <c r="K1120">
        <v>134.72</v>
      </c>
      <c r="L1120">
        <v>521</v>
      </c>
      <c r="M1120">
        <v>9342</v>
      </c>
      <c r="N1120">
        <v>1421</v>
      </c>
      <c r="O1120">
        <v>192</v>
      </c>
      <c r="P1120">
        <v>82</v>
      </c>
    </row>
    <row r="1121" spans="1:16" x14ac:dyDescent="0.2">
      <c r="A1121" t="s">
        <v>357</v>
      </c>
      <c r="B1121" t="s">
        <v>437</v>
      </c>
      <c r="C1121" t="s">
        <v>146</v>
      </c>
      <c r="D1121" t="s">
        <v>403</v>
      </c>
      <c r="E1121">
        <v>5977</v>
      </c>
      <c r="F1121">
        <v>1360</v>
      </c>
      <c r="G1121">
        <v>92.66</v>
      </c>
      <c r="H1121">
        <v>1405</v>
      </c>
      <c r="I1121">
        <v>6894</v>
      </c>
      <c r="J1121">
        <v>123.75</v>
      </c>
      <c r="K1121">
        <v>121.64</v>
      </c>
      <c r="L1121">
        <v>257</v>
      </c>
      <c r="M1121">
        <v>4679</v>
      </c>
      <c r="N1121">
        <v>882</v>
      </c>
      <c r="O1121">
        <v>107</v>
      </c>
      <c r="P1121">
        <v>52</v>
      </c>
    </row>
    <row r="1122" spans="1:16" x14ac:dyDescent="0.2">
      <c r="A1122" t="s">
        <v>357</v>
      </c>
      <c r="B1122" t="s">
        <v>437</v>
      </c>
      <c r="C1122" t="s">
        <v>147</v>
      </c>
      <c r="D1122" t="s">
        <v>403</v>
      </c>
      <c r="E1122">
        <v>8566</v>
      </c>
      <c r="F1122">
        <v>1768</v>
      </c>
      <c r="G1122">
        <v>86.67</v>
      </c>
      <c r="H1122">
        <v>3509</v>
      </c>
      <c r="I1122">
        <v>20926</v>
      </c>
      <c r="J1122">
        <v>74.52</v>
      </c>
      <c r="K1122">
        <v>69.12</v>
      </c>
      <c r="L1122">
        <v>343</v>
      </c>
      <c r="M1122">
        <v>5978</v>
      </c>
      <c r="N1122">
        <v>1970</v>
      </c>
      <c r="O1122">
        <v>202</v>
      </c>
      <c r="P1122">
        <v>73</v>
      </c>
    </row>
    <row r="1123" spans="1:16" x14ac:dyDescent="0.2">
      <c r="A1123" t="s">
        <v>357</v>
      </c>
      <c r="B1123" t="s">
        <v>437</v>
      </c>
      <c r="C1123" t="s">
        <v>148</v>
      </c>
      <c r="D1123" t="s">
        <v>403</v>
      </c>
      <c r="E1123">
        <v>1637</v>
      </c>
      <c r="F1123">
        <v>523</v>
      </c>
      <c r="G1123">
        <v>108.74</v>
      </c>
      <c r="H1123">
        <v>367</v>
      </c>
      <c r="I1123">
        <v>1741</v>
      </c>
      <c r="J1123">
        <v>141.44</v>
      </c>
      <c r="K1123">
        <v>137.09</v>
      </c>
      <c r="L1123">
        <v>95</v>
      </c>
      <c r="M1123">
        <v>1312</v>
      </c>
      <c r="N1123">
        <v>208</v>
      </c>
      <c r="O1123">
        <v>13</v>
      </c>
      <c r="P1123">
        <v>9</v>
      </c>
    </row>
    <row r="1124" spans="1:16" x14ac:dyDescent="0.2">
      <c r="A1124" t="s">
        <v>357</v>
      </c>
      <c r="B1124" t="s">
        <v>437</v>
      </c>
      <c r="C1124" t="s">
        <v>149</v>
      </c>
      <c r="D1124" t="s">
        <v>403</v>
      </c>
      <c r="E1124">
        <v>5020</v>
      </c>
      <c r="F1124">
        <v>1112</v>
      </c>
      <c r="G1124">
        <v>92.71</v>
      </c>
      <c r="H1124">
        <v>1140</v>
      </c>
      <c r="I1124">
        <v>6072</v>
      </c>
      <c r="J1124">
        <v>119.96</v>
      </c>
      <c r="K1124">
        <v>123.9</v>
      </c>
      <c r="L1124">
        <v>229</v>
      </c>
      <c r="M1124">
        <v>3921</v>
      </c>
      <c r="N1124">
        <v>719</v>
      </c>
      <c r="O1124">
        <v>114</v>
      </c>
      <c r="P1124">
        <v>37</v>
      </c>
    </row>
    <row r="1125" spans="1:16" x14ac:dyDescent="0.2">
      <c r="A1125" t="s">
        <v>357</v>
      </c>
      <c r="B1125" t="s">
        <v>437</v>
      </c>
      <c r="C1125" t="s">
        <v>150</v>
      </c>
      <c r="D1125" t="s">
        <v>403</v>
      </c>
      <c r="E1125">
        <v>19957</v>
      </c>
      <c r="F1125">
        <v>4870</v>
      </c>
      <c r="G1125">
        <v>93.91</v>
      </c>
      <c r="H1125">
        <v>4215</v>
      </c>
      <c r="I1125">
        <v>22371</v>
      </c>
      <c r="J1125">
        <v>128.16</v>
      </c>
      <c r="K1125">
        <v>122.55</v>
      </c>
      <c r="L1125">
        <v>981</v>
      </c>
      <c r="M1125">
        <v>15178</v>
      </c>
      <c r="N1125">
        <v>3180</v>
      </c>
      <c r="O1125">
        <v>436</v>
      </c>
      <c r="P1125">
        <v>182</v>
      </c>
    </row>
    <row r="1126" spans="1:16" x14ac:dyDescent="0.2">
      <c r="A1126" t="s">
        <v>357</v>
      </c>
      <c r="B1126" t="s">
        <v>437</v>
      </c>
      <c r="C1126" t="s">
        <v>151</v>
      </c>
      <c r="D1126" t="s">
        <v>403</v>
      </c>
      <c r="E1126">
        <v>3731</v>
      </c>
      <c r="F1126">
        <v>1011</v>
      </c>
      <c r="G1126">
        <v>99.43</v>
      </c>
      <c r="H1126">
        <v>915</v>
      </c>
      <c r="I1126">
        <v>4764</v>
      </c>
      <c r="J1126">
        <v>122.16</v>
      </c>
      <c r="K1126">
        <v>122.58</v>
      </c>
      <c r="L1126">
        <v>196</v>
      </c>
      <c r="M1126">
        <v>2892</v>
      </c>
      <c r="N1126">
        <v>530</v>
      </c>
      <c r="O1126">
        <v>80</v>
      </c>
      <c r="P1126">
        <v>33</v>
      </c>
    </row>
    <row r="1127" spans="1:16" x14ac:dyDescent="0.2">
      <c r="A1127" t="s">
        <v>357</v>
      </c>
      <c r="B1127" t="s">
        <v>437</v>
      </c>
      <c r="C1127" t="s">
        <v>152</v>
      </c>
      <c r="D1127" t="s">
        <v>403</v>
      </c>
      <c r="E1127">
        <v>8578</v>
      </c>
      <c r="F1127">
        <v>2255</v>
      </c>
      <c r="G1127">
        <v>94.01</v>
      </c>
      <c r="H1127">
        <v>2034</v>
      </c>
      <c r="I1127">
        <v>9673</v>
      </c>
      <c r="J1127">
        <v>121.17</v>
      </c>
      <c r="K1127">
        <v>113.83</v>
      </c>
      <c r="L1127">
        <v>406</v>
      </c>
      <c r="M1127">
        <v>6366</v>
      </c>
      <c r="N1127">
        <v>1487</v>
      </c>
      <c r="O1127">
        <v>209</v>
      </c>
      <c r="P1127">
        <v>110</v>
      </c>
    </row>
    <row r="1128" spans="1:16" x14ac:dyDescent="0.2">
      <c r="A1128" t="s">
        <v>357</v>
      </c>
      <c r="B1128" t="s">
        <v>437</v>
      </c>
      <c r="C1128" t="s">
        <v>153</v>
      </c>
      <c r="D1128" t="s">
        <v>403</v>
      </c>
      <c r="E1128">
        <v>3593</v>
      </c>
      <c r="F1128">
        <v>1079</v>
      </c>
      <c r="G1128">
        <v>103.23</v>
      </c>
      <c r="H1128">
        <v>751</v>
      </c>
      <c r="I1128">
        <v>3941</v>
      </c>
      <c r="J1128">
        <v>144.96</v>
      </c>
      <c r="K1128">
        <v>138.33000000000001</v>
      </c>
      <c r="L1128">
        <v>241</v>
      </c>
      <c r="M1128">
        <v>2773</v>
      </c>
      <c r="N1128">
        <v>491</v>
      </c>
      <c r="O1128">
        <v>71</v>
      </c>
      <c r="P1128">
        <v>17</v>
      </c>
    </row>
    <row r="1129" spans="1:16" x14ac:dyDescent="0.2">
      <c r="A1129" t="s">
        <v>357</v>
      </c>
      <c r="B1129" t="s">
        <v>437</v>
      </c>
      <c r="C1129" t="s">
        <v>154</v>
      </c>
      <c r="D1129" t="s">
        <v>403</v>
      </c>
      <c r="E1129">
        <v>2960</v>
      </c>
      <c r="F1129">
        <v>739</v>
      </c>
      <c r="G1129">
        <v>101.74</v>
      </c>
      <c r="H1129">
        <v>572</v>
      </c>
      <c r="I1129">
        <v>2802</v>
      </c>
      <c r="J1129">
        <v>145.18</v>
      </c>
      <c r="K1129">
        <v>126.98</v>
      </c>
      <c r="L1129">
        <v>131</v>
      </c>
      <c r="M1129">
        <v>2050</v>
      </c>
      <c r="N1129">
        <v>725</v>
      </c>
      <c r="O1129">
        <v>48</v>
      </c>
      <c r="P1129">
        <v>6</v>
      </c>
    </row>
    <row r="1130" spans="1:16" x14ac:dyDescent="0.2">
      <c r="A1130" t="s">
        <v>357</v>
      </c>
      <c r="B1130" t="s">
        <v>437</v>
      </c>
      <c r="C1130" t="s">
        <v>155</v>
      </c>
      <c r="D1130" t="s">
        <v>403</v>
      </c>
      <c r="E1130">
        <v>925</v>
      </c>
      <c r="F1130">
        <v>302</v>
      </c>
      <c r="G1130">
        <v>112.1</v>
      </c>
      <c r="H1130">
        <v>185</v>
      </c>
      <c r="I1130">
        <v>1123</v>
      </c>
      <c r="J1130">
        <v>111.65</v>
      </c>
      <c r="K1130">
        <v>125.22</v>
      </c>
      <c r="L1130">
        <v>121</v>
      </c>
      <c r="M1130">
        <v>668</v>
      </c>
      <c r="N1130">
        <v>70</v>
      </c>
      <c r="O1130">
        <v>39</v>
      </c>
      <c r="P1130">
        <v>27</v>
      </c>
    </row>
    <row r="1131" spans="1:16" x14ac:dyDescent="0.2">
      <c r="A1131" t="s">
        <v>357</v>
      </c>
      <c r="B1131" t="s">
        <v>437</v>
      </c>
      <c r="C1131" t="s">
        <v>156</v>
      </c>
      <c r="D1131" t="s">
        <v>403</v>
      </c>
      <c r="E1131">
        <v>17410</v>
      </c>
      <c r="F1131">
        <v>5266</v>
      </c>
      <c r="G1131">
        <v>106.68</v>
      </c>
      <c r="H1131">
        <v>3577</v>
      </c>
      <c r="I1131">
        <v>19768</v>
      </c>
      <c r="J1131">
        <v>141.78</v>
      </c>
      <c r="K1131">
        <v>138.83000000000001</v>
      </c>
      <c r="L1131">
        <v>853</v>
      </c>
      <c r="M1131">
        <v>13369</v>
      </c>
      <c r="N1131">
        <v>2663</v>
      </c>
      <c r="O1131">
        <v>399</v>
      </c>
      <c r="P1131">
        <v>125</v>
      </c>
    </row>
    <row r="1132" spans="1:16" x14ac:dyDescent="0.2">
      <c r="A1132" t="s">
        <v>357</v>
      </c>
      <c r="B1132" t="s">
        <v>437</v>
      </c>
      <c r="C1132" t="s">
        <v>377</v>
      </c>
      <c r="D1132" t="s">
        <v>403</v>
      </c>
      <c r="E1132">
        <v>465</v>
      </c>
      <c r="F1132">
        <v>174</v>
      </c>
      <c r="G1132">
        <v>113.25</v>
      </c>
      <c r="H1132">
        <v>141</v>
      </c>
      <c r="I1132">
        <v>986</v>
      </c>
      <c r="J1132">
        <v>122.9</v>
      </c>
      <c r="K1132">
        <v>119.88</v>
      </c>
      <c r="L1132">
        <v>1</v>
      </c>
      <c r="M1132">
        <v>358</v>
      </c>
      <c r="N1132">
        <v>48</v>
      </c>
      <c r="O1132">
        <v>41</v>
      </c>
      <c r="P1132">
        <v>17</v>
      </c>
    </row>
    <row r="1133" spans="1:16" x14ac:dyDescent="0.2">
      <c r="A1133" t="s">
        <v>357</v>
      </c>
      <c r="B1133" t="s">
        <v>437</v>
      </c>
      <c r="C1133" t="s">
        <v>157</v>
      </c>
      <c r="D1133" t="s">
        <v>403</v>
      </c>
      <c r="E1133">
        <v>1634</v>
      </c>
      <c r="F1133">
        <v>468</v>
      </c>
      <c r="G1133">
        <v>100.03</v>
      </c>
      <c r="H1133">
        <v>360</v>
      </c>
      <c r="I1133">
        <v>1713</v>
      </c>
      <c r="J1133">
        <v>124.79</v>
      </c>
      <c r="K1133">
        <v>123.6</v>
      </c>
      <c r="L1133">
        <v>52</v>
      </c>
      <c r="M1133">
        <v>1311</v>
      </c>
      <c r="N1133">
        <v>208</v>
      </c>
      <c r="O1133">
        <v>47</v>
      </c>
      <c r="P1133">
        <v>16</v>
      </c>
    </row>
    <row r="1134" spans="1:16" x14ac:dyDescent="0.2">
      <c r="A1134" t="s">
        <v>357</v>
      </c>
      <c r="B1134" t="s">
        <v>437</v>
      </c>
      <c r="C1134" t="s">
        <v>158</v>
      </c>
      <c r="D1134" t="s">
        <v>403</v>
      </c>
      <c r="E1134">
        <v>14412</v>
      </c>
      <c r="F1134">
        <v>4156</v>
      </c>
      <c r="G1134">
        <v>102.63</v>
      </c>
      <c r="H1134">
        <v>2991</v>
      </c>
      <c r="I1134">
        <v>15267</v>
      </c>
      <c r="J1134">
        <v>129.1</v>
      </c>
      <c r="K1134">
        <v>126.81</v>
      </c>
      <c r="L1134">
        <v>577</v>
      </c>
      <c r="M1134">
        <v>11287</v>
      </c>
      <c r="N1134">
        <v>2126</v>
      </c>
      <c r="O1134">
        <v>297</v>
      </c>
      <c r="P1134">
        <v>125</v>
      </c>
    </row>
    <row r="1135" spans="1:16" x14ac:dyDescent="0.2">
      <c r="A1135" t="s">
        <v>357</v>
      </c>
      <c r="B1135" t="s">
        <v>437</v>
      </c>
      <c r="C1135" t="s">
        <v>159</v>
      </c>
      <c r="D1135" t="s">
        <v>403</v>
      </c>
      <c r="E1135">
        <v>2679</v>
      </c>
      <c r="F1135">
        <v>661</v>
      </c>
      <c r="G1135">
        <v>98.7</v>
      </c>
      <c r="H1135">
        <v>753</v>
      </c>
      <c r="I1135">
        <v>3322</v>
      </c>
      <c r="J1135">
        <v>114.2</v>
      </c>
      <c r="K1135">
        <v>110.35</v>
      </c>
      <c r="L1135">
        <v>183</v>
      </c>
      <c r="M1135">
        <v>2164</v>
      </c>
      <c r="N1135">
        <v>244</v>
      </c>
      <c r="O1135">
        <v>64</v>
      </c>
      <c r="P1135">
        <v>24</v>
      </c>
    </row>
    <row r="1136" spans="1:16" x14ac:dyDescent="0.2">
      <c r="A1136" t="s">
        <v>357</v>
      </c>
      <c r="B1136" t="s">
        <v>437</v>
      </c>
      <c r="C1136" t="s">
        <v>83</v>
      </c>
      <c r="D1136" t="s">
        <v>403</v>
      </c>
      <c r="E1136">
        <v>580</v>
      </c>
      <c r="F1136">
        <v>156</v>
      </c>
      <c r="G1136">
        <v>105.18</v>
      </c>
      <c r="H1136">
        <v>124</v>
      </c>
      <c r="I1136">
        <v>657</v>
      </c>
      <c r="J1136">
        <v>123.44</v>
      </c>
      <c r="K1136">
        <v>129.04</v>
      </c>
      <c r="L1136">
        <v>15</v>
      </c>
      <c r="M1136">
        <v>471</v>
      </c>
      <c r="N1136">
        <v>73</v>
      </c>
      <c r="O1136">
        <v>13</v>
      </c>
      <c r="P1136">
        <v>8</v>
      </c>
    </row>
    <row r="1137" spans="1:16" x14ac:dyDescent="0.2">
      <c r="A1137" t="s">
        <v>357</v>
      </c>
      <c r="B1137" t="s">
        <v>437</v>
      </c>
      <c r="C1137" t="s">
        <v>161</v>
      </c>
      <c r="D1137" t="s">
        <v>403</v>
      </c>
      <c r="E1137">
        <v>1020</v>
      </c>
      <c r="F1137">
        <v>183</v>
      </c>
      <c r="G1137">
        <v>81.569999999999993</v>
      </c>
      <c r="H1137">
        <v>224</v>
      </c>
      <c r="I1137">
        <v>1181</v>
      </c>
      <c r="J1137">
        <v>96.22</v>
      </c>
      <c r="K1137">
        <v>102.28</v>
      </c>
      <c r="L1137">
        <v>81</v>
      </c>
      <c r="M1137">
        <v>714</v>
      </c>
      <c r="N1137">
        <v>188</v>
      </c>
      <c r="O1137">
        <v>23</v>
      </c>
      <c r="P1137">
        <v>14</v>
      </c>
    </row>
    <row r="1138" spans="1:16" x14ac:dyDescent="0.2">
      <c r="A1138" t="s">
        <v>357</v>
      </c>
      <c r="B1138" t="s">
        <v>437</v>
      </c>
      <c r="C1138" t="s">
        <v>162</v>
      </c>
      <c r="D1138" t="s">
        <v>403</v>
      </c>
      <c r="E1138">
        <v>1552</v>
      </c>
      <c r="F1138">
        <v>299</v>
      </c>
      <c r="G1138">
        <v>81.81</v>
      </c>
      <c r="H1138">
        <v>420</v>
      </c>
      <c r="I1138">
        <v>1824</v>
      </c>
      <c r="J1138">
        <v>107.72</v>
      </c>
      <c r="K1138">
        <v>110.29</v>
      </c>
      <c r="L1138">
        <v>91</v>
      </c>
      <c r="M1138">
        <v>1103</v>
      </c>
      <c r="N1138">
        <v>302</v>
      </c>
      <c r="O1138">
        <v>42</v>
      </c>
      <c r="P1138">
        <v>14</v>
      </c>
    </row>
    <row r="1139" spans="1:16" x14ac:dyDescent="0.2">
      <c r="A1139" t="s">
        <v>357</v>
      </c>
      <c r="B1139" t="s">
        <v>437</v>
      </c>
      <c r="C1139" t="s">
        <v>163</v>
      </c>
      <c r="D1139" t="s">
        <v>403</v>
      </c>
      <c r="E1139">
        <v>1411</v>
      </c>
      <c r="F1139">
        <v>330</v>
      </c>
      <c r="G1139">
        <v>93.71</v>
      </c>
      <c r="H1139">
        <v>366</v>
      </c>
      <c r="I1139">
        <v>1768</v>
      </c>
      <c r="J1139">
        <v>118.48</v>
      </c>
      <c r="K1139">
        <v>123.34</v>
      </c>
      <c r="L1139">
        <v>105</v>
      </c>
      <c r="M1139">
        <v>1038</v>
      </c>
      <c r="N1139">
        <v>230</v>
      </c>
      <c r="O1139">
        <v>25</v>
      </c>
      <c r="P1139">
        <v>13</v>
      </c>
    </row>
    <row r="1140" spans="1:16" x14ac:dyDescent="0.2">
      <c r="A1140" t="s">
        <v>357</v>
      </c>
      <c r="B1140" t="s">
        <v>437</v>
      </c>
      <c r="C1140" t="s">
        <v>378</v>
      </c>
      <c r="D1140" t="s">
        <v>403</v>
      </c>
      <c r="E1140">
        <v>867</v>
      </c>
      <c r="F1140">
        <v>172</v>
      </c>
      <c r="G1140">
        <v>86.92</v>
      </c>
      <c r="H1140">
        <v>188</v>
      </c>
      <c r="I1140">
        <v>980</v>
      </c>
      <c r="J1140">
        <v>107.03</v>
      </c>
      <c r="K1140">
        <v>113.31</v>
      </c>
      <c r="L1140">
        <v>28</v>
      </c>
      <c r="M1140">
        <v>655</v>
      </c>
      <c r="N1140">
        <v>153</v>
      </c>
      <c r="O1140">
        <v>24</v>
      </c>
      <c r="P1140">
        <v>7</v>
      </c>
    </row>
    <row r="1141" spans="1:16" x14ac:dyDescent="0.2">
      <c r="A1141" t="s">
        <v>357</v>
      </c>
      <c r="B1141" t="s">
        <v>437</v>
      </c>
      <c r="C1141" t="s">
        <v>164</v>
      </c>
      <c r="D1141" t="s">
        <v>403</v>
      </c>
      <c r="E1141">
        <v>2978</v>
      </c>
      <c r="F1141">
        <v>718</v>
      </c>
      <c r="G1141">
        <v>95.07</v>
      </c>
      <c r="H1141">
        <v>740</v>
      </c>
      <c r="I1141">
        <v>3579</v>
      </c>
      <c r="J1141">
        <v>118.5</v>
      </c>
      <c r="K1141">
        <v>117.09</v>
      </c>
      <c r="L1141">
        <v>114</v>
      </c>
      <c r="M1141">
        <v>2320</v>
      </c>
      <c r="N1141">
        <v>451</v>
      </c>
      <c r="O1141">
        <v>73</v>
      </c>
      <c r="P1141">
        <v>20</v>
      </c>
    </row>
    <row r="1142" spans="1:16" x14ac:dyDescent="0.2">
      <c r="A1142" t="s">
        <v>357</v>
      </c>
      <c r="B1142" t="s">
        <v>437</v>
      </c>
      <c r="C1142" t="s">
        <v>165</v>
      </c>
      <c r="D1142" t="s">
        <v>403</v>
      </c>
      <c r="E1142">
        <v>2708</v>
      </c>
      <c r="F1142">
        <v>695</v>
      </c>
      <c r="G1142">
        <v>94.35</v>
      </c>
      <c r="H1142">
        <v>620</v>
      </c>
      <c r="I1142">
        <v>3185</v>
      </c>
      <c r="J1142">
        <v>129.52000000000001</v>
      </c>
      <c r="K1142">
        <v>123.59</v>
      </c>
      <c r="L1142">
        <v>110</v>
      </c>
      <c r="M1142">
        <v>2139</v>
      </c>
      <c r="N1142">
        <v>379</v>
      </c>
      <c r="O1142">
        <v>64</v>
      </c>
      <c r="P1142">
        <v>16</v>
      </c>
    </row>
    <row r="1143" spans="1:16" x14ac:dyDescent="0.2">
      <c r="A1143" t="s">
        <v>357</v>
      </c>
      <c r="B1143" t="s">
        <v>437</v>
      </c>
      <c r="C1143" t="s">
        <v>166</v>
      </c>
      <c r="D1143" t="s">
        <v>403</v>
      </c>
      <c r="E1143">
        <v>938</v>
      </c>
      <c r="F1143">
        <v>293</v>
      </c>
      <c r="G1143">
        <v>104.88</v>
      </c>
      <c r="H1143">
        <v>186</v>
      </c>
      <c r="I1143">
        <v>939</v>
      </c>
      <c r="J1143">
        <v>138.38</v>
      </c>
      <c r="K1143">
        <v>134.94</v>
      </c>
      <c r="L1143">
        <v>38</v>
      </c>
      <c r="M1143">
        <v>739</v>
      </c>
      <c r="N1143">
        <v>137</v>
      </c>
      <c r="O1143">
        <v>16</v>
      </c>
      <c r="P1143">
        <v>8</v>
      </c>
    </row>
    <row r="1144" spans="1:16" x14ac:dyDescent="0.2">
      <c r="A1144" t="s">
        <v>357</v>
      </c>
      <c r="B1144" t="s">
        <v>437</v>
      </c>
      <c r="C1144" t="s">
        <v>167</v>
      </c>
      <c r="D1144" t="s">
        <v>403</v>
      </c>
      <c r="E1144">
        <v>1208</v>
      </c>
      <c r="F1144">
        <v>297</v>
      </c>
      <c r="G1144">
        <v>102.63</v>
      </c>
      <c r="H1144">
        <v>298</v>
      </c>
      <c r="I1144">
        <v>1350</v>
      </c>
      <c r="J1144">
        <v>139.84</v>
      </c>
      <c r="K1144">
        <v>132.22</v>
      </c>
      <c r="L1144">
        <v>42</v>
      </c>
      <c r="M1144">
        <v>923</v>
      </c>
      <c r="N1144">
        <v>202</v>
      </c>
      <c r="O1144">
        <v>32</v>
      </c>
      <c r="P1144">
        <v>9</v>
      </c>
    </row>
    <row r="1145" spans="1:16" x14ac:dyDescent="0.2">
      <c r="A1145" t="s">
        <v>357</v>
      </c>
      <c r="B1145" t="s">
        <v>363</v>
      </c>
      <c r="C1145" t="s">
        <v>115</v>
      </c>
      <c r="D1145" t="s">
        <v>403</v>
      </c>
      <c r="E1145">
        <v>3592</v>
      </c>
      <c r="F1145">
        <v>818</v>
      </c>
      <c r="G1145">
        <v>90.41</v>
      </c>
      <c r="H1145">
        <v>880</v>
      </c>
      <c r="I1145">
        <v>4454</v>
      </c>
      <c r="J1145">
        <v>118.98</v>
      </c>
      <c r="K1145">
        <v>121.08</v>
      </c>
      <c r="L1145">
        <v>170</v>
      </c>
      <c r="M1145">
        <v>2646</v>
      </c>
      <c r="N1145">
        <v>640</v>
      </c>
      <c r="O1145">
        <v>103</v>
      </c>
      <c r="P1145">
        <v>33</v>
      </c>
    </row>
    <row r="1146" spans="1:16" x14ac:dyDescent="0.2">
      <c r="A1146" t="s">
        <v>357</v>
      </c>
      <c r="B1146" t="s">
        <v>363</v>
      </c>
      <c r="C1146" t="s">
        <v>117</v>
      </c>
      <c r="D1146" t="s">
        <v>403</v>
      </c>
      <c r="E1146">
        <v>5177</v>
      </c>
      <c r="F1146">
        <v>1418</v>
      </c>
      <c r="G1146">
        <v>107.91</v>
      </c>
      <c r="H1146">
        <v>1149</v>
      </c>
      <c r="I1146">
        <v>5481</v>
      </c>
      <c r="J1146">
        <v>133.03</v>
      </c>
      <c r="K1146">
        <v>145.66</v>
      </c>
      <c r="L1146">
        <v>287</v>
      </c>
      <c r="M1146">
        <v>4017</v>
      </c>
      <c r="N1146">
        <v>723</v>
      </c>
      <c r="O1146">
        <v>114</v>
      </c>
      <c r="P1146">
        <v>36</v>
      </c>
    </row>
    <row r="1147" spans="1:16" x14ac:dyDescent="0.2">
      <c r="A1147" t="s">
        <v>357</v>
      </c>
      <c r="B1147" t="s">
        <v>363</v>
      </c>
      <c r="C1147" t="s">
        <v>122</v>
      </c>
      <c r="D1147" t="s">
        <v>403</v>
      </c>
      <c r="E1147">
        <v>4954</v>
      </c>
      <c r="F1147">
        <v>1797</v>
      </c>
      <c r="G1147">
        <v>116.2</v>
      </c>
      <c r="H1147">
        <v>1051</v>
      </c>
      <c r="I1147">
        <v>5686</v>
      </c>
      <c r="J1147">
        <v>151.47999999999999</v>
      </c>
      <c r="K1147">
        <v>141.44999999999999</v>
      </c>
      <c r="L1147">
        <v>218</v>
      </c>
      <c r="M1147">
        <v>3778</v>
      </c>
      <c r="N1147">
        <v>805</v>
      </c>
      <c r="O1147">
        <v>118</v>
      </c>
      <c r="P1147">
        <v>35</v>
      </c>
    </row>
    <row r="1148" spans="1:16" x14ac:dyDescent="0.2">
      <c r="A1148" t="s">
        <v>357</v>
      </c>
      <c r="B1148" t="s">
        <v>363</v>
      </c>
      <c r="C1148" t="s">
        <v>124</v>
      </c>
      <c r="D1148" t="s">
        <v>403</v>
      </c>
      <c r="E1148">
        <v>17803</v>
      </c>
      <c r="F1148">
        <v>5033</v>
      </c>
      <c r="G1148">
        <v>104.93</v>
      </c>
      <c r="H1148">
        <v>3686</v>
      </c>
      <c r="I1148">
        <v>19565</v>
      </c>
      <c r="J1148">
        <v>141.83000000000001</v>
      </c>
      <c r="K1148">
        <v>140.11000000000001</v>
      </c>
      <c r="L1148">
        <v>924</v>
      </c>
      <c r="M1148">
        <v>13368</v>
      </c>
      <c r="N1148">
        <v>2927</v>
      </c>
      <c r="O1148">
        <v>430</v>
      </c>
      <c r="P1148">
        <v>153</v>
      </c>
    </row>
    <row r="1149" spans="1:16" x14ac:dyDescent="0.2">
      <c r="A1149" t="s">
        <v>357</v>
      </c>
      <c r="B1149" t="s">
        <v>363</v>
      </c>
      <c r="C1149" t="s">
        <v>126</v>
      </c>
      <c r="D1149" t="s">
        <v>403</v>
      </c>
      <c r="E1149">
        <v>19366</v>
      </c>
      <c r="F1149">
        <v>5163</v>
      </c>
      <c r="G1149">
        <v>98.37</v>
      </c>
      <c r="H1149">
        <v>3936</v>
      </c>
      <c r="I1149">
        <v>19423</v>
      </c>
      <c r="J1149">
        <v>137.1</v>
      </c>
      <c r="K1149">
        <v>135.30000000000001</v>
      </c>
      <c r="L1149">
        <v>1174</v>
      </c>
      <c r="M1149">
        <v>14363</v>
      </c>
      <c r="N1149">
        <v>3141</v>
      </c>
      <c r="O1149">
        <v>509</v>
      </c>
      <c r="P1149">
        <v>179</v>
      </c>
    </row>
    <row r="1150" spans="1:16" x14ac:dyDescent="0.2">
      <c r="A1150" t="s">
        <v>357</v>
      </c>
      <c r="B1150" t="s">
        <v>363</v>
      </c>
      <c r="C1150" t="s">
        <v>85</v>
      </c>
      <c r="D1150" t="s">
        <v>403</v>
      </c>
      <c r="E1150">
        <v>10149</v>
      </c>
      <c r="F1150">
        <v>2244</v>
      </c>
      <c r="G1150">
        <v>88.71</v>
      </c>
      <c r="H1150">
        <v>2302</v>
      </c>
      <c r="I1150">
        <v>11940</v>
      </c>
      <c r="J1150">
        <v>124.99</v>
      </c>
      <c r="K1150">
        <v>119.29</v>
      </c>
      <c r="L1150">
        <v>675</v>
      </c>
      <c r="M1150">
        <v>7051</v>
      </c>
      <c r="N1150">
        <v>1990</v>
      </c>
      <c r="O1150">
        <v>309</v>
      </c>
      <c r="P1150">
        <v>124</v>
      </c>
    </row>
    <row r="1151" spans="1:16" x14ac:dyDescent="0.2">
      <c r="A1151" t="s">
        <v>357</v>
      </c>
      <c r="B1151" t="s">
        <v>363</v>
      </c>
      <c r="C1151" t="s">
        <v>128</v>
      </c>
      <c r="D1151" t="s">
        <v>403</v>
      </c>
      <c r="E1151">
        <v>4239</v>
      </c>
      <c r="F1151">
        <v>1210</v>
      </c>
      <c r="G1151">
        <v>102.55</v>
      </c>
      <c r="H1151">
        <v>1047</v>
      </c>
      <c r="I1151">
        <v>5369</v>
      </c>
      <c r="J1151">
        <v>130.53</v>
      </c>
      <c r="K1151">
        <v>131.55000000000001</v>
      </c>
      <c r="L1151">
        <v>144</v>
      </c>
      <c r="M1151">
        <v>3155</v>
      </c>
      <c r="N1151">
        <v>808</v>
      </c>
      <c r="O1151">
        <v>93</v>
      </c>
      <c r="P1151">
        <v>39</v>
      </c>
    </row>
    <row r="1152" spans="1:16" x14ac:dyDescent="0.2">
      <c r="A1152" t="s">
        <v>357</v>
      </c>
      <c r="B1152" t="s">
        <v>363</v>
      </c>
      <c r="C1152" t="s">
        <v>131</v>
      </c>
      <c r="D1152" t="s">
        <v>403</v>
      </c>
      <c r="E1152">
        <v>9949</v>
      </c>
      <c r="F1152">
        <v>2502</v>
      </c>
      <c r="G1152">
        <v>101.09</v>
      </c>
      <c r="H1152">
        <v>2292</v>
      </c>
      <c r="I1152">
        <v>11167</v>
      </c>
      <c r="J1152">
        <v>133.31</v>
      </c>
      <c r="K1152">
        <v>135.41999999999999</v>
      </c>
      <c r="L1152">
        <v>544</v>
      </c>
      <c r="M1152">
        <v>7625</v>
      </c>
      <c r="N1152">
        <v>1444</v>
      </c>
      <c r="O1152">
        <v>227</v>
      </c>
      <c r="P1152">
        <v>109</v>
      </c>
    </row>
    <row r="1153" spans="1:16" x14ac:dyDescent="0.2">
      <c r="A1153" t="s">
        <v>357</v>
      </c>
      <c r="B1153" t="s">
        <v>363</v>
      </c>
      <c r="C1153" t="s">
        <v>133</v>
      </c>
      <c r="D1153" t="s">
        <v>403</v>
      </c>
      <c r="E1153">
        <v>4802</v>
      </c>
      <c r="F1153">
        <v>1233</v>
      </c>
      <c r="G1153">
        <v>103.2</v>
      </c>
      <c r="H1153">
        <v>982</v>
      </c>
      <c r="I1153">
        <v>5352</v>
      </c>
      <c r="J1153">
        <v>121.37</v>
      </c>
      <c r="K1153">
        <v>120.27</v>
      </c>
      <c r="L1153">
        <v>328</v>
      </c>
      <c r="M1153">
        <v>3649</v>
      </c>
      <c r="N1153">
        <v>678</v>
      </c>
      <c r="O1153">
        <v>94</v>
      </c>
      <c r="P1153">
        <v>53</v>
      </c>
    </row>
    <row r="1154" spans="1:16" x14ac:dyDescent="0.2">
      <c r="A1154" t="s">
        <v>357</v>
      </c>
      <c r="B1154" t="s">
        <v>363</v>
      </c>
      <c r="C1154" t="s">
        <v>134</v>
      </c>
      <c r="D1154" t="s">
        <v>403</v>
      </c>
      <c r="E1154">
        <v>6713</v>
      </c>
      <c r="F1154">
        <v>1838</v>
      </c>
      <c r="G1154">
        <v>101.67</v>
      </c>
      <c r="H1154">
        <v>1330</v>
      </c>
      <c r="I1154">
        <v>7120</v>
      </c>
      <c r="J1154">
        <v>136.52000000000001</v>
      </c>
      <c r="K1154">
        <v>140.47</v>
      </c>
      <c r="L1154">
        <v>349</v>
      </c>
      <c r="M1154">
        <v>5138</v>
      </c>
      <c r="N1154">
        <v>1042</v>
      </c>
      <c r="O1154">
        <v>133</v>
      </c>
      <c r="P1154">
        <v>51</v>
      </c>
    </row>
    <row r="1155" spans="1:16" x14ac:dyDescent="0.2">
      <c r="A1155" t="s">
        <v>357</v>
      </c>
      <c r="B1155" t="s">
        <v>363</v>
      </c>
      <c r="C1155" t="s">
        <v>135</v>
      </c>
      <c r="D1155" t="s">
        <v>403</v>
      </c>
      <c r="E1155">
        <v>8015</v>
      </c>
      <c r="F1155">
        <v>1974</v>
      </c>
      <c r="G1155">
        <v>95.87</v>
      </c>
      <c r="H1155">
        <v>1839</v>
      </c>
      <c r="I1155">
        <v>9227</v>
      </c>
      <c r="J1155">
        <v>133.52000000000001</v>
      </c>
      <c r="K1155">
        <v>135.96</v>
      </c>
      <c r="L1155">
        <v>580</v>
      </c>
      <c r="M1155">
        <v>6083</v>
      </c>
      <c r="N1155">
        <v>1150</v>
      </c>
      <c r="O1155">
        <v>147</v>
      </c>
      <c r="P1155">
        <v>55</v>
      </c>
    </row>
    <row r="1156" spans="1:16" x14ac:dyDescent="0.2">
      <c r="A1156" t="s">
        <v>357</v>
      </c>
      <c r="B1156" t="s">
        <v>363</v>
      </c>
      <c r="C1156" t="s">
        <v>136</v>
      </c>
      <c r="D1156" t="s">
        <v>403</v>
      </c>
      <c r="E1156">
        <v>4905</v>
      </c>
      <c r="F1156">
        <v>1063</v>
      </c>
      <c r="G1156">
        <v>88.42</v>
      </c>
      <c r="H1156">
        <v>1207</v>
      </c>
      <c r="I1156">
        <v>6119</v>
      </c>
      <c r="J1156">
        <v>117.76</v>
      </c>
      <c r="K1156">
        <v>116.2</v>
      </c>
      <c r="L1156">
        <v>276</v>
      </c>
      <c r="M1156">
        <v>3633</v>
      </c>
      <c r="N1156">
        <v>789</v>
      </c>
      <c r="O1156">
        <v>150</v>
      </c>
      <c r="P1156">
        <v>57</v>
      </c>
    </row>
    <row r="1157" spans="1:16" x14ac:dyDescent="0.2">
      <c r="A1157" t="s">
        <v>357</v>
      </c>
      <c r="B1157" t="s">
        <v>363</v>
      </c>
      <c r="C1157" t="s">
        <v>139</v>
      </c>
      <c r="D1157" t="s">
        <v>403</v>
      </c>
      <c r="E1157">
        <v>1849</v>
      </c>
      <c r="F1157">
        <v>255</v>
      </c>
      <c r="G1157">
        <v>73.290000000000006</v>
      </c>
      <c r="H1157">
        <v>516</v>
      </c>
      <c r="I1157">
        <v>2805</v>
      </c>
      <c r="J1157">
        <v>97.64</v>
      </c>
      <c r="K1157">
        <v>99.14</v>
      </c>
      <c r="L1157">
        <v>84</v>
      </c>
      <c r="M1157">
        <v>1556</v>
      </c>
      <c r="N1157">
        <v>138</v>
      </c>
      <c r="O1157">
        <v>56</v>
      </c>
      <c r="P1157">
        <v>15</v>
      </c>
    </row>
    <row r="1158" spans="1:16" x14ac:dyDescent="0.2">
      <c r="A1158" t="s">
        <v>357</v>
      </c>
      <c r="B1158" t="s">
        <v>363</v>
      </c>
      <c r="C1158" t="s">
        <v>144</v>
      </c>
      <c r="D1158" t="s">
        <v>403</v>
      </c>
      <c r="E1158">
        <v>12241</v>
      </c>
      <c r="F1158">
        <v>3662</v>
      </c>
      <c r="G1158">
        <v>104.57</v>
      </c>
      <c r="H1158">
        <v>2717</v>
      </c>
      <c r="I1158">
        <v>13126</v>
      </c>
      <c r="J1158">
        <v>148.01</v>
      </c>
      <c r="K1158">
        <v>143.51</v>
      </c>
      <c r="L1158">
        <v>641</v>
      </c>
      <c r="M1158">
        <v>9671</v>
      </c>
      <c r="N1158">
        <v>1605</v>
      </c>
      <c r="O1158">
        <v>252</v>
      </c>
      <c r="P1158">
        <v>72</v>
      </c>
    </row>
    <row r="1159" spans="1:16" x14ac:dyDescent="0.2">
      <c r="A1159" t="s">
        <v>357</v>
      </c>
      <c r="B1159" t="s">
        <v>363</v>
      </c>
      <c r="C1159" t="s">
        <v>145</v>
      </c>
      <c r="D1159" t="s">
        <v>403</v>
      </c>
      <c r="E1159">
        <v>11162</v>
      </c>
      <c r="F1159">
        <v>3460</v>
      </c>
      <c r="G1159">
        <v>104.37</v>
      </c>
      <c r="H1159">
        <v>2181</v>
      </c>
      <c r="I1159">
        <v>11323</v>
      </c>
      <c r="J1159">
        <v>139.63999999999999</v>
      </c>
      <c r="K1159">
        <v>135.97999999999999</v>
      </c>
      <c r="L1159">
        <v>516</v>
      </c>
      <c r="M1159">
        <v>9056</v>
      </c>
      <c r="N1159">
        <v>1339</v>
      </c>
      <c r="O1159">
        <v>179</v>
      </c>
      <c r="P1159">
        <v>71</v>
      </c>
    </row>
    <row r="1160" spans="1:16" x14ac:dyDescent="0.2">
      <c r="A1160" t="s">
        <v>357</v>
      </c>
      <c r="B1160" t="s">
        <v>363</v>
      </c>
      <c r="C1160" t="s">
        <v>147</v>
      </c>
      <c r="D1160" t="s">
        <v>403</v>
      </c>
      <c r="E1160">
        <v>7987</v>
      </c>
      <c r="F1160">
        <v>1643</v>
      </c>
      <c r="G1160">
        <v>86.13</v>
      </c>
      <c r="H1160">
        <v>3302</v>
      </c>
      <c r="I1160">
        <v>19674</v>
      </c>
      <c r="J1160">
        <v>72.14</v>
      </c>
      <c r="K1160">
        <v>66.930000000000007</v>
      </c>
      <c r="L1160">
        <v>341</v>
      </c>
      <c r="M1160">
        <v>5540</v>
      </c>
      <c r="N1160">
        <v>1863</v>
      </c>
      <c r="O1160">
        <v>180</v>
      </c>
      <c r="P1160">
        <v>63</v>
      </c>
    </row>
    <row r="1161" spans="1:16" x14ac:dyDescent="0.2">
      <c r="A1161" t="s">
        <v>357</v>
      </c>
      <c r="B1161" t="s">
        <v>363</v>
      </c>
      <c r="C1161" t="s">
        <v>148</v>
      </c>
      <c r="D1161" t="s">
        <v>403</v>
      </c>
      <c r="E1161">
        <v>1583</v>
      </c>
      <c r="F1161">
        <v>513</v>
      </c>
      <c r="G1161">
        <v>109.82</v>
      </c>
      <c r="H1161">
        <v>343</v>
      </c>
      <c r="I1161">
        <v>1625</v>
      </c>
      <c r="J1161">
        <v>145.19999999999999</v>
      </c>
      <c r="K1161">
        <v>140.47999999999999</v>
      </c>
      <c r="L1161">
        <v>94</v>
      </c>
      <c r="M1161">
        <v>1282</v>
      </c>
      <c r="N1161">
        <v>190</v>
      </c>
      <c r="O1161">
        <v>11</v>
      </c>
      <c r="P1161">
        <v>6</v>
      </c>
    </row>
    <row r="1162" spans="1:16" x14ac:dyDescent="0.2">
      <c r="A1162" t="s">
        <v>357</v>
      </c>
      <c r="B1162" t="s">
        <v>363</v>
      </c>
      <c r="C1162" t="s">
        <v>156</v>
      </c>
      <c r="D1162" t="s">
        <v>403</v>
      </c>
      <c r="E1162">
        <v>16968</v>
      </c>
      <c r="F1162">
        <v>5168</v>
      </c>
      <c r="G1162">
        <v>107.14</v>
      </c>
      <c r="H1162">
        <v>3455</v>
      </c>
      <c r="I1162">
        <v>19006</v>
      </c>
      <c r="J1162">
        <v>143.04</v>
      </c>
      <c r="K1162">
        <v>140.38</v>
      </c>
      <c r="L1162">
        <v>851</v>
      </c>
      <c r="M1162">
        <v>13056</v>
      </c>
      <c r="N1162">
        <v>2562</v>
      </c>
      <c r="O1162">
        <v>379</v>
      </c>
      <c r="P1162">
        <v>119</v>
      </c>
    </row>
    <row r="1163" spans="1:16" x14ac:dyDescent="0.2">
      <c r="A1163" t="s">
        <v>357</v>
      </c>
      <c r="B1163" t="s">
        <v>363</v>
      </c>
      <c r="C1163" t="s">
        <v>158</v>
      </c>
      <c r="D1163" t="s">
        <v>403</v>
      </c>
      <c r="E1163">
        <v>12925</v>
      </c>
      <c r="F1163">
        <v>3781</v>
      </c>
      <c r="G1163">
        <v>104.42</v>
      </c>
      <c r="H1163">
        <v>2503</v>
      </c>
      <c r="I1163">
        <v>12668</v>
      </c>
      <c r="J1163">
        <v>134.87</v>
      </c>
      <c r="K1163">
        <v>131.72</v>
      </c>
      <c r="L1163">
        <v>569</v>
      </c>
      <c r="M1163">
        <v>10131</v>
      </c>
      <c r="N1163">
        <v>1876</v>
      </c>
      <c r="O1163">
        <v>245</v>
      </c>
      <c r="P1163">
        <v>104</v>
      </c>
    </row>
    <row r="1164" spans="1:16" x14ac:dyDescent="0.2">
      <c r="A1164" t="s">
        <v>357</v>
      </c>
      <c r="B1164" t="s">
        <v>363</v>
      </c>
      <c r="C1164" t="s">
        <v>159</v>
      </c>
      <c r="D1164" t="s">
        <v>403</v>
      </c>
      <c r="E1164">
        <v>2665</v>
      </c>
      <c r="F1164">
        <v>655</v>
      </c>
      <c r="G1164">
        <v>98.09</v>
      </c>
      <c r="H1164">
        <v>750</v>
      </c>
      <c r="I1164">
        <v>3294</v>
      </c>
      <c r="J1164">
        <v>114.41</v>
      </c>
      <c r="K1164">
        <v>110.95</v>
      </c>
      <c r="L1164">
        <v>181</v>
      </c>
      <c r="M1164">
        <v>2154</v>
      </c>
      <c r="N1164">
        <v>244</v>
      </c>
      <c r="O1164">
        <v>62</v>
      </c>
      <c r="P1164">
        <v>24</v>
      </c>
    </row>
    <row r="1165" spans="1:16" x14ac:dyDescent="0.2">
      <c r="A1165" t="s">
        <v>357</v>
      </c>
      <c r="B1165" t="s">
        <v>363</v>
      </c>
      <c r="C1165" t="s">
        <v>162</v>
      </c>
      <c r="D1165" t="s">
        <v>403</v>
      </c>
      <c r="E1165">
        <v>1532</v>
      </c>
      <c r="F1165">
        <v>294</v>
      </c>
      <c r="G1165">
        <v>81.83</v>
      </c>
      <c r="H1165">
        <v>414</v>
      </c>
      <c r="I1165">
        <v>1787</v>
      </c>
      <c r="J1165">
        <v>108.05</v>
      </c>
      <c r="K1165">
        <v>110.74</v>
      </c>
      <c r="L1165">
        <v>91</v>
      </c>
      <c r="M1165">
        <v>1090</v>
      </c>
      <c r="N1165">
        <v>299</v>
      </c>
      <c r="O1165">
        <v>39</v>
      </c>
      <c r="P1165">
        <v>13</v>
      </c>
    </row>
    <row r="1166" spans="1:16" x14ac:dyDescent="0.2">
      <c r="A1166" t="s">
        <v>357</v>
      </c>
      <c r="B1166" t="s">
        <v>363</v>
      </c>
      <c r="C1166" t="s">
        <v>164</v>
      </c>
      <c r="D1166" t="s">
        <v>403</v>
      </c>
      <c r="E1166">
        <v>2767</v>
      </c>
      <c r="F1166">
        <v>690</v>
      </c>
      <c r="G1166">
        <v>96.51</v>
      </c>
      <c r="H1166">
        <v>661</v>
      </c>
      <c r="I1166">
        <v>3214</v>
      </c>
      <c r="J1166">
        <v>122.33</v>
      </c>
      <c r="K1166">
        <v>119.78</v>
      </c>
      <c r="L1166">
        <v>113</v>
      </c>
      <c r="M1166">
        <v>2172</v>
      </c>
      <c r="N1166">
        <v>405</v>
      </c>
      <c r="O1166">
        <v>59</v>
      </c>
      <c r="P1166">
        <v>18</v>
      </c>
    </row>
    <row r="1167" spans="1:16" x14ac:dyDescent="0.2">
      <c r="A1167" t="s">
        <v>357</v>
      </c>
      <c r="B1167" t="s">
        <v>363</v>
      </c>
      <c r="C1167" t="s">
        <v>167</v>
      </c>
      <c r="D1167" t="s">
        <v>403</v>
      </c>
      <c r="E1167">
        <v>1156</v>
      </c>
      <c r="F1167">
        <v>286</v>
      </c>
      <c r="G1167">
        <v>103.49</v>
      </c>
      <c r="H1167">
        <v>287</v>
      </c>
      <c r="I1167">
        <v>1280</v>
      </c>
      <c r="J1167">
        <v>141.53</v>
      </c>
      <c r="K1167">
        <v>135.13999999999999</v>
      </c>
      <c r="L1167">
        <v>42</v>
      </c>
      <c r="M1167">
        <v>888</v>
      </c>
      <c r="N1167">
        <v>190</v>
      </c>
      <c r="O1167">
        <v>29</v>
      </c>
      <c r="P1167">
        <v>7</v>
      </c>
    </row>
    <row r="1168" spans="1:16" x14ac:dyDescent="0.2">
      <c r="A1168" t="s">
        <v>357</v>
      </c>
      <c r="B1168" t="s">
        <v>364</v>
      </c>
      <c r="C1168" t="s">
        <v>671</v>
      </c>
      <c r="D1168" t="s">
        <v>403</v>
      </c>
      <c r="E1168">
        <v>21278</v>
      </c>
      <c r="F1168">
        <v>2768</v>
      </c>
      <c r="G1168">
        <v>66.75</v>
      </c>
      <c r="H1168">
        <v>9855</v>
      </c>
      <c r="I1168">
        <v>58636</v>
      </c>
      <c r="J1168">
        <v>68.89</v>
      </c>
      <c r="K1168">
        <v>72.400000000000006</v>
      </c>
      <c r="L1168">
        <v>5786</v>
      </c>
      <c r="M1168">
        <v>10880</v>
      </c>
      <c r="N1168">
        <v>1238</v>
      </c>
      <c r="O1168">
        <v>2754</v>
      </c>
      <c r="P1168">
        <v>620</v>
      </c>
    </row>
    <row r="1169" spans="1:16" x14ac:dyDescent="0.2">
      <c r="A1169" t="s">
        <v>357</v>
      </c>
      <c r="B1169" t="s">
        <v>365</v>
      </c>
      <c r="C1169" t="s">
        <v>671</v>
      </c>
      <c r="D1169" t="s">
        <v>403</v>
      </c>
      <c r="E1169">
        <v>7129</v>
      </c>
      <c r="F1169">
        <v>1141</v>
      </c>
      <c r="G1169">
        <v>75.209999999999994</v>
      </c>
      <c r="H1169">
        <v>2499</v>
      </c>
      <c r="I1169">
        <v>13565</v>
      </c>
      <c r="J1169">
        <v>100.41</v>
      </c>
      <c r="K1169">
        <v>101.83</v>
      </c>
      <c r="L1169">
        <v>66</v>
      </c>
      <c r="M1169">
        <v>4560</v>
      </c>
      <c r="N1169">
        <v>1885</v>
      </c>
      <c r="O1169">
        <v>449</v>
      </c>
      <c r="P1169">
        <v>168</v>
      </c>
    </row>
    <row r="1170" spans="1:16" x14ac:dyDescent="0.2">
      <c r="A1170" t="s">
        <v>357</v>
      </c>
      <c r="B1170" t="s">
        <v>363</v>
      </c>
      <c r="C1170" t="s">
        <v>118</v>
      </c>
      <c r="D1170" t="s">
        <v>403</v>
      </c>
      <c r="E1170">
        <v>3961</v>
      </c>
      <c r="F1170">
        <v>927</v>
      </c>
      <c r="G1170">
        <v>92.73</v>
      </c>
      <c r="H1170">
        <v>892</v>
      </c>
      <c r="I1170">
        <v>4621</v>
      </c>
      <c r="J1170">
        <v>132.88</v>
      </c>
      <c r="K1170">
        <v>125.77</v>
      </c>
      <c r="L1170">
        <v>216</v>
      </c>
      <c r="M1170">
        <v>3073</v>
      </c>
      <c r="N1170">
        <v>569</v>
      </c>
      <c r="O1170">
        <v>77</v>
      </c>
      <c r="P1170">
        <v>26</v>
      </c>
    </row>
    <row r="1171" spans="1:16" x14ac:dyDescent="0.2">
      <c r="A1171" t="s">
        <v>357</v>
      </c>
      <c r="B1171" t="s">
        <v>363</v>
      </c>
      <c r="C1171" t="s">
        <v>91</v>
      </c>
      <c r="D1171" t="s">
        <v>403</v>
      </c>
      <c r="E1171">
        <v>9517</v>
      </c>
      <c r="F1171">
        <v>3057</v>
      </c>
      <c r="G1171">
        <v>117.21</v>
      </c>
      <c r="H1171">
        <v>1907</v>
      </c>
      <c r="I1171">
        <v>8520</v>
      </c>
      <c r="J1171">
        <v>158.49</v>
      </c>
      <c r="K1171">
        <v>157.72999999999999</v>
      </c>
      <c r="L1171">
        <v>456</v>
      </c>
      <c r="M1171">
        <v>7392</v>
      </c>
      <c r="N1171">
        <v>1359</v>
      </c>
      <c r="O1171">
        <v>209</v>
      </c>
      <c r="P1171">
        <v>101</v>
      </c>
    </row>
    <row r="1172" spans="1:16" x14ac:dyDescent="0.2">
      <c r="A1172" t="s">
        <v>357</v>
      </c>
      <c r="B1172" t="s">
        <v>363</v>
      </c>
      <c r="C1172" t="s">
        <v>94</v>
      </c>
      <c r="D1172" t="s">
        <v>403</v>
      </c>
      <c r="E1172">
        <v>12699</v>
      </c>
      <c r="F1172">
        <v>3462</v>
      </c>
      <c r="G1172">
        <v>98.03</v>
      </c>
      <c r="H1172">
        <v>2535</v>
      </c>
      <c r="I1172">
        <v>13014</v>
      </c>
      <c r="J1172">
        <v>140.91</v>
      </c>
      <c r="K1172">
        <v>136.34</v>
      </c>
      <c r="L1172">
        <v>764</v>
      </c>
      <c r="M1172">
        <v>9613</v>
      </c>
      <c r="N1172">
        <v>1968</v>
      </c>
      <c r="O1172">
        <v>228</v>
      </c>
      <c r="P1172">
        <v>126</v>
      </c>
    </row>
    <row r="1173" spans="1:16" x14ac:dyDescent="0.2">
      <c r="A1173" t="s">
        <v>357</v>
      </c>
      <c r="B1173" t="s">
        <v>363</v>
      </c>
      <c r="C1173" t="s">
        <v>141</v>
      </c>
      <c r="D1173" t="s">
        <v>403</v>
      </c>
      <c r="E1173">
        <v>5604</v>
      </c>
      <c r="F1173">
        <v>1280</v>
      </c>
      <c r="G1173">
        <v>98.44</v>
      </c>
      <c r="H1173">
        <v>1258</v>
      </c>
      <c r="I1173">
        <v>5893</v>
      </c>
      <c r="J1173">
        <v>124.88</v>
      </c>
      <c r="K1173">
        <v>136.66999999999999</v>
      </c>
      <c r="L1173">
        <v>269</v>
      </c>
      <c r="M1173">
        <v>4204</v>
      </c>
      <c r="N1173">
        <v>952</v>
      </c>
      <c r="O1173">
        <v>130</v>
      </c>
      <c r="P1173">
        <v>49</v>
      </c>
    </row>
    <row r="1174" spans="1:16" x14ac:dyDescent="0.2">
      <c r="A1174" t="s">
        <v>357</v>
      </c>
      <c r="B1174" t="s">
        <v>363</v>
      </c>
      <c r="C1174" t="s">
        <v>83</v>
      </c>
      <c r="D1174" t="s">
        <v>403</v>
      </c>
      <c r="E1174">
        <v>573</v>
      </c>
      <c r="F1174">
        <v>154</v>
      </c>
      <c r="G1174">
        <v>105.46</v>
      </c>
      <c r="H1174">
        <v>122</v>
      </c>
      <c r="I1174">
        <v>647</v>
      </c>
      <c r="J1174">
        <v>124.38</v>
      </c>
      <c r="K1174">
        <v>130.13999999999999</v>
      </c>
      <c r="L1174">
        <v>14</v>
      </c>
      <c r="M1174">
        <v>466</v>
      </c>
      <c r="N1174">
        <v>72</v>
      </c>
      <c r="O1174">
        <v>13</v>
      </c>
      <c r="P1174">
        <v>8</v>
      </c>
    </row>
    <row r="1175" spans="1:16" x14ac:dyDescent="0.2">
      <c r="A1175" t="s">
        <v>357</v>
      </c>
      <c r="B1175" t="s">
        <v>363</v>
      </c>
      <c r="C1175" t="s">
        <v>163</v>
      </c>
      <c r="D1175" t="s">
        <v>403</v>
      </c>
      <c r="E1175">
        <v>1404</v>
      </c>
      <c r="F1175">
        <v>329</v>
      </c>
      <c r="G1175">
        <v>93.84</v>
      </c>
      <c r="H1175">
        <v>364</v>
      </c>
      <c r="I1175">
        <v>1756</v>
      </c>
      <c r="J1175">
        <v>118.91</v>
      </c>
      <c r="K1175">
        <v>123.67</v>
      </c>
      <c r="L1175">
        <v>104</v>
      </c>
      <c r="M1175">
        <v>1033</v>
      </c>
      <c r="N1175">
        <v>229</v>
      </c>
      <c r="O1175">
        <v>25</v>
      </c>
      <c r="P1175">
        <v>13</v>
      </c>
    </row>
    <row r="1176" spans="1:16" x14ac:dyDescent="0.2">
      <c r="A1176" t="s">
        <v>357</v>
      </c>
      <c r="B1176" t="s">
        <v>364</v>
      </c>
      <c r="C1176" t="s">
        <v>91</v>
      </c>
      <c r="D1176" t="s">
        <v>403</v>
      </c>
      <c r="E1176">
        <v>8074</v>
      </c>
      <c r="F1176">
        <v>846</v>
      </c>
      <c r="G1176">
        <v>58.92</v>
      </c>
      <c r="H1176">
        <v>3803</v>
      </c>
      <c r="I1176">
        <v>22502</v>
      </c>
      <c r="J1176">
        <v>70.78</v>
      </c>
      <c r="K1176">
        <v>79.599999999999994</v>
      </c>
      <c r="L1176">
        <v>2547</v>
      </c>
      <c r="M1176">
        <v>3419</v>
      </c>
      <c r="N1176">
        <v>685</v>
      </c>
      <c r="O1176">
        <v>1305</v>
      </c>
      <c r="P1176">
        <v>118</v>
      </c>
    </row>
    <row r="1177" spans="1:16" x14ac:dyDescent="0.2">
      <c r="A1177" t="s">
        <v>357</v>
      </c>
      <c r="B1177" t="s">
        <v>364</v>
      </c>
      <c r="C1177" t="s">
        <v>136</v>
      </c>
      <c r="D1177" t="s">
        <v>403</v>
      </c>
      <c r="E1177">
        <v>4674</v>
      </c>
      <c r="F1177">
        <v>802</v>
      </c>
      <c r="G1177">
        <v>76.14</v>
      </c>
      <c r="H1177">
        <v>2373</v>
      </c>
      <c r="I1177">
        <v>14263</v>
      </c>
      <c r="J1177">
        <v>63.25</v>
      </c>
      <c r="K1177">
        <v>63.62</v>
      </c>
      <c r="L1177">
        <v>795</v>
      </c>
      <c r="M1177">
        <v>3096</v>
      </c>
      <c r="N1177">
        <v>175</v>
      </c>
      <c r="O1177">
        <v>369</v>
      </c>
      <c r="P1177">
        <v>239</v>
      </c>
    </row>
    <row r="1178" spans="1:16" x14ac:dyDescent="0.2">
      <c r="A1178" t="s">
        <v>357</v>
      </c>
      <c r="B1178" t="s">
        <v>365</v>
      </c>
      <c r="C1178" t="s">
        <v>126</v>
      </c>
      <c r="D1178" t="s">
        <v>403</v>
      </c>
      <c r="E1178">
        <v>834</v>
      </c>
      <c r="F1178">
        <v>132</v>
      </c>
      <c r="G1178">
        <v>72.87</v>
      </c>
      <c r="H1178">
        <v>382</v>
      </c>
      <c r="I1178">
        <v>1791</v>
      </c>
      <c r="J1178">
        <v>95.23</v>
      </c>
      <c r="K1178">
        <v>103.27</v>
      </c>
      <c r="L1178">
        <v>2</v>
      </c>
      <c r="M1178">
        <v>531</v>
      </c>
      <c r="N1178">
        <v>202</v>
      </c>
      <c r="O1178">
        <v>69</v>
      </c>
      <c r="P1178">
        <v>30</v>
      </c>
    </row>
    <row r="1179" spans="1:16" x14ac:dyDescent="0.2">
      <c r="A1179" t="s">
        <v>357</v>
      </c>
      <c r="B1179" t="s">
        <v>366</v>
      </c>
      <c r="C1179" t="s">
        <v>671</v>
      </c>
      <c r="D1179" t="s">
        <v>403</v>
      </c>
      <c r="E1179">
        <v>6429</v>
      </c>
      <c r="F1179">
        <v>1659</v>
      </c>
      <c r="G1179">
        <v>91.41</v>
      </c>
      <c r="H1179">
        <v>2038</v>
      </c>
      <c r="I1179">
        <v>10281</v>
      </c>
      <c r="J1179">
        <v>106.2</v>
      </c>
      <c r="K1179">
        <v>112.91</v>
      </c>
      <c r="L1179">
        <v>25</v>
      </c>
      <c r="M1179">
        <v>5434</v>
      </c>
      <c r="N1179">
        <v>499</v>
      </c>
      <c r="O1179">
        <v>345</v>
      </c>
      <c r="P1179">
        <v>123</v>
      </c>
    </row>
    <row r="1180" spans="1:16" x14ac:dyDescent="0.2">
      <c r="A1180" t="s">
        <v>357</v>
      </c>
      <c r="B1180" t="s">
        <v>366</v>
      </c>
      <c r="C1180" t="s">
        <v>126</v>
      </c>
      <c r="D1180" t="s">
        <v>403</v>
      </c>
      <c r="E1180">
        <v>809</v>
      </c>
      <c r="F1180">
        <v>184</v>
      </c>
      <c r="G1180">
        <v>82.12</v>
      </c>
      <c r="H1180">
        <v>291</v>
      </c>
      <c r="I1180">
        <v>1468</v>
      </c>
      <c r="J1180">
        <v>104.14</v>
      </c>
      <c r="K1180">
        <v>115.1</v>
      </c>
      <c r="M1180">
        <v>697</v>
      </c>
      <c r="N1180">
        <v>43</v>
      </c>
      <c r="O1180">
        <v>53</v>
      </c>
      <c r="P1180">
        <v>15</v>
      </c>
    </row>
    <row r="1181" spans="1:16" x14ac:dyDescent="0.2">
      <c r="A1181" t="s">
        <v>357</v>
      </c>
      <c r="B1181" t="s">
        <v>363</v>
      </c>
      <c r="C1181" t="s">
        <v>116</v>
      </c>
      <c r="D1181" t="s">
        <v>403</v>
      </c>
      <c r="E1181">
        <v>3240</v>
      </c>
      <c r="F1181">
        <v>797</v>
      </c>
      <c r="G1181">
        <v>95.77</v>
      </c>
      <c r="H1181">
        <v>1636</v>
      </c>
      <c r="I1181">
        <v>8906</v>
      </c>
      <c r="J1181">
        <v>74</v>
      </c>
      <c r="K1181">
        <v>66.319999999999993</v>
      </c>
      <c r="L1181">
        <v>239</v>
      </c>
      <c r="M1181">
        <v>2305</v>
      </c>
      <c r="N1181">
        <v>508</v>
      </c>
      <c r="O1181">
        <v>117</v>
      </c>
      <c r="P1181">
        <v>71</v>
      </c>
    </row>
    <row r="1182" spans="1:16" x14ac:dyDescent="0.2">
      <c r="A1182" t="s">
        <v>357</v>
      </c>
      <c r="B1182" t="s">
        <v>363</v>
      </c>
      <c r="C1182" t="s">
        <v>119</v>
      </c>
      <c r="D1182" t="s">
        <v>403</v>
      </c>
      <c r="E1182">
        <v>2011</v>
      </c>
      <c r="F1182">
        <v>508</v>
      </c>
      <c r="G1182">
        <v>100.92</v>
      </c>
      <c r="H1182">
        <v>517</v>
      </c>
      <c r="I1182">
        <v>2557</v>
      </c>
      <c r="J1182">
        <v>120.08</v>
      </c>
      <c r="K1182">
        <v>117.48</v>
      </c>
      <c r="L1182">
        <v>88</v>
      </c>
      <c r="M1182">
        <v>1503</v>
      </c>
      <c r="N1182">
        <v>365</v>
      </c>
      <c r="O1182">
        <v>33</v>
      </c>
      <c r="P1182">
        <v>22</v>
      </c>
    </row>
    <row r="1183" spans="1:16" x14ac:dyDescent="0.2">
      <c r="A1183" t="s">
        <v>357</v>
      </c>
      <c r="B1183" t="s">
        <v>363</v>
      </c>
      <c r="C1183" t="s">
        <v>120</v>
      </c>
      <c r="D1183" t="s">
        <v>403</v>
      </c>
      <c r="E1183">
        <v>3147</v>
      </c>
      <c r="F1183">
        <v>862</v>
      </c>
      <c r="G1183">
        <v>101.98</v>
      </c>
      <c r="H1183">
        <v>661</v>
      </c>
      <c r="I1183">
        <v>3212</v>
      </c>
      <c r="J1183">
        <v>158.54</v>
      </c>
      <c r="K1183">
        <v>141.88</v>
      </c>
      <c r="L1183">
        <v>142</v>
      </c>
      <c r="M1183">
        <v>2460</v>
      </c>
      <c r="N1183">
        <v>450</v>
      </c>
      <c r="O1183">
        <v>70</v>
      </c>
      <c r="P1183">
        <v>25</v>
      </c>
    </row>
    <row r="1184" spans="1:16" x14ac:dyDescent="0.2">
      <c r="A1184" t="s">
        <v>357</v>
      </c>
      <c r="B1184" t="s">
        <v>363</v>
      </c>
      <c r="C1184" t="s">
        <v>121</v>
      </c>
      <c r="D1184" t="s">
        <v>403</v>
      </c>
      <c r="E1184">
        <v>3584</v>
      </c>
      <c r="F1184">
        <v>1256</v>
      </c>
      <c r="G1184">
        <v>116.3</v>
      </c>
      <c r="H1184">
        <v>847</v>
      </c>
      <c r="I1184">
        <v>4754</v>
      </c>
      <c r="J1184">
        <v>153.51</v>
      </c>
      <c r="K1184">
        <v>149.01</v>
      </c>
      <c r="L1184">
        <v>164</v>
      </c>
      <c r="M1184">
        <v>2863</v>
      </c>
      <c r="N1184">
        <v>465</v>
      </c>
      <c r="O1184">
        <v>69</v>
      </c>
      <c r="P1184">
        <v>23</v>
      </c>
    </row>
    <row r="1185" spans="1:16" x14ac:dyDescent="0.2">
      <c r="A1185" t="s">
        <v>357</v>
      </c>
      <c r="B1185" t="s">
        <v>363</v>
      </c>
      <c r="C1185" t="s">
        <v>130</v>
      </c>
      <c r="D1185" t="s">
        <v>403</v>
      </c>
      <c r="E1185">
        <v>5089</v>
      </c>
      <c r="F1185">
        <v>1532</v>
      </c>
      <c r="G1185">
        <v>111.37</v>
      </c>
      <c r="H1185">
        <v>1050</v>
      </c>
      <c r="I1185">
        <v>4816</v>
      </c>
      <c r="J1185">
        <v>144.19999999999999</v>
      </c>
      <c r="K1185">
        <v>149.52000000000001</v>
      </c>
      <c r="L1185">
        <v>281</v>
      </c>
      <c r="M1185">
        <v>3872</v>
      </c>
      <c r="N1185">
        <v>812</v>
      </c>
      <c r="O1185">
        <v>90</v>
      </c>
      <c r="P1185">
        <v>34</v>
      </c>
    </row>
    <row r="1186" spans="1:16" x14ac:dyDescent="0.2">
      <c r="A1186" t="s">
        <v>357</v>
      </c>
      <c r="B1186" t="s">
        <v>363</v>
      </c>
      <c r="C1186" t="s">
        <v>132</v>
      </c>
      <c r="D1186" t="s">
        <v>403</v>
      </c>
      <c r="E1186">
        <v>5993</v>
      </c>
      <c r="F1186">
        <v>1305</v>
      </c>
      <c r="G1186">
        <v>95.13</v>
      </c>
      <c r="H1186">
        <v>1308</v>
      </c>
      <c r="I1186">
        <v>6694</v>
      </c>
      <c r="J1186">
        <v>124.1</v>
      </c>
      <c r="K1186">
        <v>123.72</v>
      </c>
      <c r="L1186">
        <v>229</v>
      </c>
      <c r="M1186">
        <v>4623</v>
      </c>
      <c r="N1186">
        <v>982</v>
      </c>
      <c r="O1186">
        <v>111</v>
      </c>
      <c r="P1186">
        <v>48</v>
      </c>
    </row>
    <row r="1187" spans="1:16" x14ac:dyDescent="0.2">
      <c r="A1187" t="s">
        <v>357</v>
      </c>
      <c r="B1187" t="s">
        <v>363</v>
      </c>
      <c r="C1187" t="s">
        <v>146</v>
      </c>
      <c r="D1187" t="s">
        <v>403</v>
      </c>
      <c r="E1187">
        <v>5851</v>
      </c>
      <c r="F1187">
        <v>1320</v>
      </c>
      <c r="G1187">
        <v>92.55</v>
      </c>
      <c r="H1187">
        <v>1360</v>
      </c>
      <c r="I1187">
        <v>6672</v>
      </c>
      <c r="J1187">
        <v>124.61</v>
      </c>
      <c r="K1187">
        <v>122.68</v>
      </c>
      <c r="L1187">
        <v>256</v>
      </c>
      <c r="M1187">
        <v>4581</v>
      </c>
      <c r="N1187">
        <v>861</v>
      </c>
      <c r="O1187">
        <v>103</v>
      </c>
      <c r="P1187">
        <v>50</v>
      </c>
    </row>
    <row r="1188" spans="1:16" x14ac:dyDescent="0.2">
      <c r="A1188" t="s">
        <v>357</v>
      </c>
      <c r="B1188" t="s">
        <v>363</v>
      </c>
      <c r="C1188" t="s">
        <v>149</v>
      </c>
      <c r="D1188" t="s">
        <v>403</v>
      </c>
      <c r="E1188">
        <v>4980</v>
      </c>
      <c r="F1188">
        <v>1101</v>
      </c>
      <c r="G1188">
        <v>92.6</v>
      </c>
      <c r="H1188">
        <v>1130</v>
      </c>
      <c r="I1188">
        <v>5998</v>
      </c>
      <c r="J1188">
        <v>120.5</v>
      </c>
      <c r="K1188">
        <v>124.5</v>
      </c>
      <c r="L1188">
        <v>229</v>
      </c>
      <c r="M1188">
        <v>3890</v>
      </c>
      <c r="N1188">
        <v>713</v>
      </c>
      <c r="O1188">
        <v>112</v>
      </c>
      <c r="P1188">
        <v>36</v>
      </c>
    </row>
    <row r="1189" spans="1:16" x14ac:dyDescent="0.2">
      <c r="A1189" t="s">
        <v>357</v>
      </c>
      <c r="B1189" t="s">
        <v>363</v>
      </c>
      <c r="C1189" t="s">
        <v>151</v>
      </c>
      <c r="D1189" t="s">
        <v>403</v>
      </c>
      <c r="E1189">
        <v>3700</v>
      </c>
      <c r="F1189">
        <v>1006</v>
      </c>
      <c r="G1189">
        <v>99.68</v>
      </c>
      <c r="H1189">
        <v>905</v>
      </c>
      <c r="I1189">
        <v>4687</v>
      </c>
      <c r="J1189">
        <v>122.26</v>
      </c>
      <c r="K1189">
        <v>123.46</v>
      </c>
      <c r="L1189">
        <v>193</v>
      </c>
      <c r="M1189">
        <v>2868</v>
      </c>
      <c r="N1189">
        <v>526</v>
      </c>
      <c r="O1189">
        <v>80</v>
      </c>
      <c r="P1189">
        <v>33</v>
      </c>
    </row>
    <row r="1190" spans="1:16" x14ac:dyDescent="0.2">
      <c r="A1190" t="s">
        <v>357</v>
      </c>
      <c r="B1190" t="s">
        <v>363</v>
      </c>
      <c r="C1190" t="s">
        <v>153</v>
      </c>
      <c r="D1190" t="s">
        <v>403</v>
      </c>
      <c r="E1190">
        <v>3490</v>
      </c>
      <c r="F1190">
        <v>1061</v>
      </c>
      <c r="G1190">
        <v>103.91</v>
      </c>
      <c r="H1190">
        <v>714</v>
      </c>
      <c r="I1190">
        <v>3706</v>
      </c>
      <c r="J1190">
        <v>147.13999999999999</v>
      </c>
      <c r="K1190">
        <v>141.15</v>
      </c>
      <c r="L1190">
        <v>238</v>
      </c>
      <c r="M1190">
        <v>2688</v>
      </c>
      <c r="N1190">
        <v>483</v>
      </c>
      <c r="O1190">
        <v>64</v>
      </c>
      <c r="P1190">
        <v>17</v>
      </c>
    </row>
    <row r="1191" spans="1:16" x14ac:dyDescent="0.2">
      <c r="A1191" t="s">
        <v>357</v>
      </c>
      <c r="B1191" t="s">
        <v>363</v>
      </c>
      <c r="C1191" t="s">
        <v>155</v>
      </c>
      <c r="D1191" t="s">
        <v>403</v>
      </c>
      <c r="E1191">
        <v>695</v>
      </c>
      <c r="F1191">
        <v>222</v>
      </c>
      <c r="G1191">
        <v>110.55</v>
      </c>
      <c r="H1191">
        <v>160</v>
      </c>
      <c r="I1191">
        <v>965</v>
      </c>
      <c r="J1191">
        <v>115.28</v>
      </c>
      <c r="K1191">
        <v>126.21</v>
      </c>
      <c r="L1191">
        <v>70</v>
      </c>
      <c r="M1191">
        <v>531</v>
      </c>
      <c r="N1191">
        <v>57</v>
      </c>
      <c r="O1191">
        <v>23</v>
      </c>
      <c r="P1191">
        <v>14</v>
      </c>
    </row>
    <row r="1192" spans="1:16" x14ac:dyDescent="0.2">
      <c r="A1192" t="s">
        <v>357</v>
      </c>
      <c r="B1192" t="s">
        <v>363</v>
      </c>
      <c r="C1192" t="s">
        <v>377</v>
      </c>
      <c r="D1192" t="s">
        <v>403</v>
      </c>
      <c r="E1192">
        <v>33</v>
      </c>
      <c r="F1192">
        <v>15</v>
      </c>
      <c r="G1192">
        <v>182.58</v>
      </c>
      <c r="H1192">
        <v>7</v>
      </c>
      <c r="I1192">
        <v>33</v>
      </c>
      <c r="J1192">
        <v>203.29</v>
      </c>
      <c r="K1192">
        <v>221.09</v>
      </c>
      <c r="L1192">
        <v>1</v>
      </c>
      <c r="M1192">
        <v>26</v>
      </c>
      <c r="N1192">
        <v>5</v>
      </c>
      <c r="P1192">
        <v>1</v>
      </c>
    </row>
    <row r="1193" spans="1:16" x14ac:dyDescent="0.2">
      <c r="A1193" t="s">
        <v>357</v>
      </c>
      <c r="B1193" t="s">
        <v>363</v>
      </c>
      <c r="C1193" t="s">
        <v>161</v>
      </c>
      <c r="D1193" t="s">
        <v>403</v>
      </c>
      <c r="E1193">
        <v>1015</v>
      </c>
      <c r="F1193">
        <v>182</v>
      </c>
      <c r="G1193">
        <v>81.61</v>
      </c>
      <c r="H1193">
        <v>221</v>
      </c>
      <c r="I1193">
        <v>1165</v>
      </c>
      <c r="J1193">
        <v>96.1</v>
      </c>
      <c r="K1193">
        <v>102.58</v>
      </c>
      <c r="L1193">
        <v>81</v>
      </c>
      <c r="M1193">
        <v>709</v>
      </c>
      <c r="N1193">
        <v>188</v>
      </c>
      <c r="O1193">
        <v>23</v>
      </c>
      <c r="P1193">
        <v>14</v>
      </c>
    </row>
    <row r="1194" spans="1:16" x14ac:dyDescent="0.2">
      <c r="A1194" t="s">
        <v>357</v>
      </c>
      <c r="B1194" t="s">
        <v>363</v>
      </c>
      <c r="C1194" t="s">
        <v>378</v>
      </c>
      <c r="D1194" t="s">
        <v>403</v>
      </c>
      <c r="E1194">
        <v>860</v>
      </c>
      <c r="F1194">
        <v>172</v>
      </c>
      <c r="G1194">
        <v>87.12</v>
      </c>
      <c r="H1194">
        <v>187</v>
      </c>
      <c r="I1194">
        <v>974</v>
      </c>
      <c r="J1194">
        <v>106.12</v>
      </c>
      <c r="K1194">
        <v>113.35</v>
      </c>
      <c r="L1194">
        <v>28</v>
      </c>
      <c r="M1194">
        <v>651</v>
      </c>
      <c r="N1194">
        <v>150</v>
      </c>
      <c r="O1194">
        <v>24</v>
      </c>
      <c r="P1194">
        <v>7</v>
      </c>
    </row>
    <row r="1195" spans="1:16" x14ac:dyDescent="0.2">
      <c r="A1195" t="s">
        <v>357</v>
      </c>
      <c r="B1195" t="s">
        <v>363</v>
      </c>
      <c r="C1195" t="s">
        <v>165</v>
      </c>
      <c r="D1195" t="s">
        <v>403</v>
      </c>
      <c r="E1195">
        <v>2516</v>
      </c>
      <c r="F1195">
        <v>666</v>
      </c>
      <c r="G1195">
        <v>95.82</v>
      </c>
      <c r="H1195">
        <v>543</v>
      </c>
      <c r="I1195">
        <v>2818</v>
      </c>
      <c r="J1195">
        <v>135.11000000000001</v>
      </c>
      <c r="K1195">
        <v>126.78</v>
      </c>
      <c r="L1195">
        <v>110</v>
      </c>
      <c r="M1195">
        <v>2011</v>
      </c>
      <c r="N1195">
        <v>328</v>
      </c>
      <c r="O1195">
        <v>52</v>
      </c>
      <c r="P1195">
        <v>15</v>
      </c>
    </row>
    <row r="1196" spans="1:16" x14ac:dyDescent="0.2">
      <c r="A1196" t="s">
        <v>357</v>
      </c>
      <c r="B1196" t="s">
        <v>365</v>
      </c>
      <c r="C1196" t="s">
        <v>403</v>
      </c>
      <c r="D1196" t="s">
        <v>403</v>
      </c>
      <c r="E1196">
        <v>6224</v>
      </c>
      <c r="F1196">
        <v>999</v>
      </c>
      <c r="G1196">
        <v>75.510000000000005</v>
      </c>
      <c r="H1196">
        <v>2101</v>
      </c>
      <c r="I1196">
        <v>11679</v>
      </c>
      <c r="J1196">
        <v>101.13</v>
      </c>
      <c r="K1196">
        <v>101.61</v>
      </c>
      <c r="L1196">
        <v>64</v>
      </c>
      <c r="M1196">
        <v>3978</v>
      </c>
      <c r="N1196">
        <v>1668</v>
      </c>
      <c r="O1196">
        <v>376</v>
      </c>
      <c r="P1196">
        <v>137</v>
      </c>
    </row>
    <row r="1197" spans="1:16" x14ac:dyDescent="0.2">
      <c r="A1197" t="s">
        <v>357</v>
      </c>
      <c r="B1197" t="s">
        <v>365</v>
      </c>
      <c r="C1197" t="s">
        <v>143</v>
      </c>
      <c r="D1197" t="s">
        <v>403</v>
      </c>
      <c r="E1197">
        <v>71</v>
      </c>
      <c r="F1197">
        <v>10</v>
      </c>
      <c r="G1197">
        <v>77.27</v>
      </c>
      <c r="H1197">
        <v>16</v>
      </c>
      <c r="I1197">
        <v>95</v>
      </c>
      <c r="J1197">
        <v>129.25</v>
      </c>
      <c r="K1197">
        <v>101.63</v>
      </c>
      <c r="M1197">
        <v>51</v>
      </c>
      <c r="N1197">
        <v>15</v>
      </c>
      <c r="O1197">
        <v>4</v>
      </c>
      <c r="P1197">
        <v>1</v>
      </c>
    </row>
    <row r="1198" spans="1:16" x14ac:dyDescent="0.2">
      <c r="A1198" t="s">
        <v>357</v>
      </c>
      <c r="B1198" t="s">
        <v>363</v>
      </c>
      <c r="C1198" t="s">
        <v>671</v>
      </c>
      <c r="D1198" t="s">
        <v>403</v>
      </c>
      <c r="E1198">
        <v>354451</v>
      </c>
      <c r="F1198">
        <v>93252</v>
      </c>
      <c r="G1198">
        <v>99.16</v>
      </c>
      <c r="H1198">
        <v>79676</v>
      </c>
      <c r="I1198">
        <v>408056</v>
      </c>
      <c r="J1198">
        <v>129.61000000000001</v>
      </c>
      <c r="K1198">
        <v>127.53</v>
      </c>
      <c r="L1198">
        <v>18628</v>
      </c>
      <c r="M1198">
        <v>269614</v>
      </c>
      <c r="N1198">
        <v>55311</v>
      </c>
      <c r="O1198">
        <v>7881</v>
      </c>
      <c r="P1198">
        <v>3012</v>
      </c>
    </row>
    <row r="1199" spans="1:16" x14ac:dyDescent="0.2">
      <c r="A1199" t="s">
        <v>357</v>
      </c>
      <c r="B1199" t="s">
        <v>363</v>
      </c>
      <c r="C1199" t="s">
        <v>403</v>
      </c>
      <c r="D1199" t="s">
        <v>403</v>
      </c>
      <c r="E1199">
        <v>48</v>
      </c>
      <c r="F1199">
        <v>26</v>
      </c>
      <c r="G1199">
        <v>207.69</v>
      </c>
      <c r="H1199">
        <v>21</v>
      </c>
      <c r="I1199">
        <v>129</v>
      </c>
      <c r="J1199">
        <v>155.66999999999999</v>
      </c>
      <c r="K1199">
        <v>162.78</v>
      </c>
      <c r="L1199">
        <v>1</v>
      </c>
      <c r="M1199">
        <v>36</v>
      </c>
      <c r="N1199">
        <v>9</v>
      </c>
      <c r="O1199">
        <v>2</v>
      </c>
    </row>
    <row r="1200" spans="1:16" x14ac:dyDescent="0.2">
      <c r="A1200" t="s">
        <v>357</v>
      </c>
      <c r="B1200" t="s">
        <v>363</v>
      </c>
      <c r="C1200" t="s">
        <v>123</v>
      </c>
      <c r="D1200" t="s">
        <v>403</v>
      </c>
      <c r="E1200">
        <v>3521</v>
      </c>
      <c r="F1200">
        <v>685</v>
      </c>
      <c r="G1200">
        <v>83.4</v>
      </c>
      <c r="H1200">
        <v>767</v>
      </c>
      <c r="I1200">
        <v>3669</v>
      </c>
      <c r="J1200">
        <v>122.36</v>
      </c>
      <c r="K1200">
        <v>119.31</v>
      </c>
      <c r="L1200">
        <v>255</v>
      </c>
      <c r="M1200">
        <v>2628</v>
      </c>
      <c r="N1200">
        <v>543</v>
      </c>
      <c r="O1200">
        <v>65</v>
      </c>
      <c r="P1200">
        <v>28</v>
      </c>
    </row>
    <row r="1201" spans="1:16" x14ac:dyDescent="0.2">
      <c r="A1201" t="s">
        <v>357</v>
      </c>
      <c r="B1201" t="s">
        <v>363</v>
      </c>
      <c r="C1201" t="s">
        <v>125</v>
      </c>
      <c r="D1201" t="s">
        <v>403</v>
      </c>
      <c r="E1201">
        <v>23932</v>
      </c>
      <c r="F1201">
        <v>5561</v>
      </c>
      <c r="G1201">
        <v>94.19</v>
      </c>
      <c r="H1201">
        <v>5142</v>
      </c>
      <c r="I1201">
        <v>27145</v>
      </c>
      <c r="J1201">
        <v>133.07</v>
      </c>
      <c r="K1201">
        <v>136.69999999999999</v>
      </c>
      <c r="L1201">
        <v>1430</v>
      </c>
      <c r="M1201">
        <v>17797</v>
      </c>
      <c r="N1201">
        <v>3942</v>
      </c>
      <c r="O1201">
        <v>581</v>
      </c>
      <c r="P1201">
        <v>182</v>
      </c>
    </row>
    <row r="1202" spans="1:16" x14ac:dyDescent="0.2">
      <c r="A1202" t="s">
        <v>357</v>
      </c>
      <c r="B1202" t="s">
        <v>363</v>
      </c>
      <c r="C1202" t="s">
        <v>127</v>
      </c>
      <c r="D1202" t="s">
        <v>403</v>
      </c>
      <c r="E1202">
        <v>9340</v>
      </c>
      <c r="F1202">
        <v>2683</v>
      </c>
      <c r="G1202">
        <v>104.97</v>
      </c>
      <c r="H1202">
        <v>2089</v>
      </c>
      <c r="I1202">
        <v>10613</v>
      </c>
      <c r="J1202">
        <v>138.19</v>
      </c>
      <c r="K1202">
        <v>135.88</v>
      </c>
      <c r="L1202">
        <v>406</v>
      </c>
      <c r="M1202">
        <v>7058</v>
      </c>
      <c r="N1202">
        <v>1536</v>
      </c>
      <c r="O1202">
        <v>243</v>
      </c>
      <c r="P1202">
        <v>97</v>
      </c>
    </row>
    <row r="1203" spans="1:16" x14ac:dyDescent="0.2">
      <c r="A1203" t="s">
        <v>357</v>
      </c>
      <c r="B1203" t="s">
        <v>363</v>
      </c>
      <c r="C1203" t="s">
        <v>129</v>
      </c>
      <c r="D1203" t="s">
        <v>403</v>
      </c>
      <c r="E1203">
        <v>7725</v>
      </c>
      <c r="F1203">
        <v>2148</v>
      </c>
      <c r="G1203">
        <v>102.06</v>
      </c>
      <c r="H1203">
        <v>1658</v>
      </c>
      <c r="I1203">
        <v>8427</v>
      </c>
      <c r="J1203">
        <v>135.02000000000001</v>
      </c>
      <c r="K1203">
        <v>133.02000000000001</v>
      </c>
      <c r="L1203">
        <v>344</v>
      </c>
      <c r="M1203">
        <v>5809</v>
      </c>
      <c r="N1203">
        <v>1311</v>
      </c>
      <c r="O1203">
        <v>203</v>
      </c>
      <c r="P1203">
        <v>58</v>
      </c>
    </row>
    <row r="1204" spans="1:16" x14ac:dyDescent="0.2">
      <c r="A1204" t="s">
        <v>357</v>
      </c>
      <c r="B1204" t="s">
        <v>363</v>
      </c>
      <c r="C1204" t="s">
        <v>137</v>
      </c>
      <c r="D1204" t="s">
        <v>403</v>
      </c>
      <c r="E1204">
        <v>5672</v>
      </c>
      <c r="F1204">
        <v>1523</v>
      </c>
      <c r="G1204">
        <v>99.79</v>
      </c>
      <c r="H1204">
        <v>1331</v>
      </c>
      <c r="I1204">
        <v>7307</v>
      </c>
      <c r="J1204">
        <v>135.94999999999999</v>
      </c>
      <c r="K1204">
        <v>136.05000000000001</v>
      </c>
      <c r="L1204">
        <v>267</v>
      </c>
      <c r="M1204">
        <v>4338</v>
      </c>
      <c r="N1204">
        <v>889</v>
      </c>
      <c r="O1204">
        <v>122</v>
      </c>
      <c r="P1204">
        <v>56</v>
      </c>
    </row>
    <row r="1205" spans="1:16" x14ac:dyDescent="0.2">
      <c r="A1205" t="s">
        <v>357</v>
      </c>
      <c r="B1205" t="s">
        <v>363</v>
      </c>
      <c r="C1205" t="s">
        <v>138</v>
      </c>
      <c r="D1205" t="s">
        <v>403</v>
      </c>
      <c r="E1205">
        <v>3010</v>
      </c>
      <c r="F1205">
        <v>782</v>
      </c>
      <c r="G1205">
        <v>96.75</v>
      </c>
      <c r="H1205">
        <v>678</v>
      </c>
      <c r="I1205">
        <v>3515</v>
      </c>
      <c r="J1205">
        <v>120.52</v>
      </c>
      <c r="K1205">
        <v>118.73</v>
      </c>
      <c r="L1205">
        <v>141</v>
      </c>
      <c r="M1205">
        <v>2341</v>
      </c>
      <c r="N1205">
        <v>425</v>
      </c>
      <c r="O1205">
        <v>85</v>
      </c>
      <c r="P1205">
        <v>18</v>
      </c>
    </row>
    <row r="1206" spans="1:16" x14ac:dyDescent="0.2">
      <c r="A1206" t="s">
        <v>357</v>
      </c>
      <c r="B1206" t="s">
        <v>363</v>
      </c>
      <c r="C1206" t="s">
        <v>140</v>
      </c>
      <c r="D1206" t="s">
        <v>403</v>
      </c>
      <c r="E1206">
        <v>8409</v>
      </c>
      <c r="F1206">
        <v>1657</v>
      </c>
      <c r="G1206">
        <v>86.01</v>
      </c>
      <c r="H1206">
        <v>2137</v>
      </c>
      <c r="I1206">
        <v>10678</v>
      </c>
      <c r="J1206">
        <v>112.22</v>
      </c>
      <c r="K1206">
        <v>117.46</v>
      </c>
      <c r="L1206">
        <v>452</v>
      </c>
      <c r="M1206">
        <v>6528</v>
      </c>
      <c r="N1206">
        <v>1237</v>
      </c>
      <c r="O1206">
        <v>142</v>
      </c>
      <c r="P1206">
        <v>50</v>
      </c>
    </row>
    <row r="1207" spans="1:16" x14ac:dyDescent="0.2">
      <c r="A1207" t="s">
        <v>357</v>
      </c>
      <c r="B1207" t="s">
        <v>363</v>
      </c>
      <c r="C1207" t="s">
        <v>142</v>
      </c>
      <c r="D1207" t="s">
        <v>403</v>
      </c>
      <c r="E1207">
        <v>2689</v>
      </c>
      <c r="F1207">
        <v>718</v>
      </c>
      <c r="G1207">
        <v>97.94</v>
      </c>
      <c r="H1207">
        <v>611</v>
      </c>
      <c r="I1207">
        <v>3250</v>
      </c>
      <c r="J1207">
        <v>133.03</v>
      </c>
      <c r="K1207">
        <v>140.09</v>
      </c>
      <c r="L1207">
        <v>110</v>
      </c>
      <c r="M1207">
        <v>2154</v>
      </c>
      <c r="N1207">
        <v>364</v>
      </c>
      <c r="O1207">
        <v>42</v>
      </c>
      <c r="P1207">
        <v>19</v>
      </c>
    </row>
    <row r="1208" spans="1:16" x14ac:dyDescent="0.2">
      <c r="A1208" t="s">
        <v>357</v>
      </c>
      <c r="B1208" t="s">
        <v>363</v>
      </c>
      <c r="C1208" t="s">
        <v>143</v>
      </c>
      <c r="D1208" t="s">
        <v>403</v>
      </c>
      <c r="E1208">
        <v>5012</v>
      </c>
      <c r="F1208">
        <v>1173</v>
      </c>
      <c r="G1208">
        <v>86.35</v>
      </c>
      <c r="H1208">
        <v>1110</v>
      </c>
      <c r="I1208">
        <v>5089</v>
      </c>
      <c r="J1208">
        <v>122.55</v>
      </c>
      <c r="K1208">
        <v>118.85</v>
      </c>
      <c r="L1208">
        <v>265</v>
      </c>
      <c r="M1208">
        <v>3907</v>
      </c>
      <c r="N1208">
        <v>697</v>
      </c>
      <c r="O1208">
        <v>109</v>
      </c>
      <c r="P1208">
        <v>34</v>
      </c>
    </row>
    <row r="1209" spans="1:16" x14ac:dyDescent="0.2">
      <c r="A1209" t="s">
        <v>357</v>
      </c>
      <c r="B1209" t="s">
        <v>363</v>
      </c>
      <c r="C1209" t="s">
        <v>150</v>
      </c>
      <c r="D1209" t="s">
        <v>403</v>
      </c>
      <c r="E1209">
        <v>18912</v>
      </c>
      <c r="F1209">
        <v>4700</v>
      </c>
      <c r="G1209">
        <v>94.94</v>
      </c>
      <c r="H1209">
        <v>3948</v>
      </c>
      <c r="I1209">
        <v>20631</v>
      </c>
      <c r="J1209">
        <v>130.78</v>
      </c>
      <c r="K1209">
        <v>125.14</v>
      </c>
      <c r="L1209">
        <v>969</v>
      </c>
      <c r="M1209">
        <v>14350</v>
      </c>
      <c r="N1209">
        <v>3014</v>
      </c>
      <c r="O1209">
        <v>410</v>
      </c>
      <c r="P1209">
        <v>169</v>
      </c>
    </row>
    <row r="1210" spans="1:16" x14ac:dyDescent="0.2">
      <c r="A1210" t="s">
        <v>357</v>
      </c>
      <c r="B1210" t="s">
        <v>363</v>
      </c>
      <c r="C1210" t="s">
        <v>152</v>
      </c>
      <c r="D1210" t="s">
        <v>403</v>
      </c>
      <c r="E1210">
        <v>8216</v>
      </c>
      <c r="F1210">
        <v>2190</v>
      </c>
      <c r="G1210">
        <v>94.68</v>
      </c>
      <c r="H1210">
        <v>1925</v>
      </c>
      <c r="I1210">
        <v>9102</v>
      </c>
      <c r="J1210">
        <v>123.08</v>
      </c>
      <c r="K1210">
        <v>115.21</v>
      </c>
      <c r="L1210">
        <v>404</v>
      </c>
      <c r="M1210">
        <v>6128</v>
      </c>
      <c r="N1210">
        <v>1386</v>
      </c>
      <c r="O1210">
        <v>196</v>
      </c>
      <c r="P1210">
        <v>102</v>
      </c>
    </row>
    <row r="1211" spans="1:16" x14ac:dyDescent="0.2">
      <c r="A1211" t="s">
        <v>357</v>
      </c>
      <c r="B1211" t="s">
        <v>363</v>
      </c>
      <c r="C1211" t="s">
        <v>154</v>
      </c>
      <c r="D1211" t="s">
        <v>403</v>
      </c>
      <c r="E1211">
        <v>2947</v>
      </c>
      <c r="F1211">
        <v>737</v>
      </c>
      <c r="G1211">
        <v>101.74</v>
      </c>
      <c r="H1211">
        <v>566</v>
      </c>
      <c r="I1211">
        <v>2763</v>
      </c>
      <c r="J1211">
        <v>146.30000000000001</v>
      </c>
      <c r="K1211">
        <v>127.75</v>
      </c>
      <c r="L1211">
        <v>131</v>
      </c>
      <c r="M1211">
        <v>2040</v>
      </c>
      <c r="N1211">
        <v>723</v>
      </c>
      <c r="O1211">
        <v>47</v>
      </c>
      <c r="P1211">
        <v>6</v>
      </c>
    </row>
    <row r="1212" spans="1:16" x14ac:dyDescent="0.2">
      <c r="A1212" t="s">
        <v>357</v>
      </c>
      <c r="B1212" t="s">
        <v>363</v>
      </c>
      <c r="C1212" t="s">
        <v>157</v>
      </c>
      <c r="D1212" t="s">
        <v>403</v>
      </c>
      <c r="E1212">
        <v>1625</v>
      </c>
      <c r="F1212">
        <v>463</v>
      </c>
      <c r="G1212">
        <v>99.83</v>
      </c>
      <c r="H1212">
        <v>356</v>
      </c>
      <c r="I1212">
        <v>1691</v>
      </c>
      <c r="J1212">
        <v>123.19</v>
      </c>
      <c r="K1212">
        <v>123.8</v>
      </c>
      <c r="L1212">
        <v>52</v>
      </c>
      <c r="M1212">
        <v>1302</v>
      </c>
      <c r="N1212">
        <v>208</v>
      </c>
      <c r="O1212">
        <v>47</v>
      </c>
      <c r="P1212">
        <v>16</v>
      </c>
    </row>
    <row r="1213" spans="1:16" x14ac:dyDescent="0.2">
      <c r="A1213" t="s">
        <v>357</v>
      </c>
      <c r="B1213" t="s">
        <v>363</v>
      </c>
      <c r="C1213" t="s">
        <v>166</v>
      </c>
      <c r="D1213" t="s">
        <v>403</v>
      </c>
      <c r="E1213">
        <v>932</v>
      </c>
      <c r="F1213">
        <v>292</v>
      </c>
      <c r="G1213">
        <v>105.12</v>
      </c>
      <c r="H1213">
        <v>183</v>
      </c>
      <c r="I1213">
        <v>934</v>
      </c>
      <c r="J1213">
        <v>139.16999999999999</v>
      </c>
      <c r="K1213">
        <v>135.04</v>
      </c>
      <c r="L1213">
        <v>37</v>
      </c>
      <c r="M1213">
        <v>734</v>
      </c>
      <c r="N1213">
        <v>137</v>
      </c>
      <c r="O1213">
        <v>16</v>
      </c>
      <c r="P1213">
        <v>8</v>
      </c>
    </row>
    <row r="1214" spans="1:16" x14ac:dyDescent="0.2">
      <c r="A1214" t="s">
        <v>357</v>
      </c>
      <c r="B1214" t="s">
        <v>364</v>
      </c>
      <c r="C1214" t="s">
        <v>403</v>
      </c>
      <c r="D1214" t="s">
        <v>403</v>
      </c>
      <c r="E1214">
        <v>545</v>
      </c>
      <c r="F1214">
        <v>276</v>
      </c>
      <c r="G1214">
        <v>199.11</v>
      </c>
      <c r="H1214">
        <v>362</v>
      </c>
      <c r="I1214">
        <v>2167</v>
      </c>
      <c r="J1214">
        <v>41.26</v>
      </c>
      <c r="K1214">
        <v>50.67</v>
      </c>
      <c r="L1214">
        <v>74</v>
      </c>
      <c r="M1214">
        <v>393</v>
      </c>
      <c r="N1214">
        <v>25</v>
      </c>
      <c r="O1214">
        <v>37</v>
      </c>
      <c r="P1214">
        <v>16</v>
      </c>
    </row>
    <row r="1215" spans="1:16" x14ac:dyDescent="0.2">
      <c r="A1215" t="s">
        <v>357</v>
      </c>
      <c r="B1215" t="s">
        <v>364</v>
      </c>
      <c r="C1215" t="s">
        <v>140</v>
      </c>
      <c r="D1215" t="s">
        <v>403</v>
      </c>
      <c r="E1215">
        <v>7985</v>
      </c>
      <c r="F1215">
        <v>844</v>
      </c>
      <c r="G1215">
        <v>60.13</v>
      </c>
      <c r="H1215">
        <v>3317</v>
      </c>
      <c r="I1215">
        <v>19704</v>
      </c>
      <c r="J1215">
        <v>73.790000000000006</v>
      </c>
      <c r="K1215">
        <v>72.92</v>
      </c>
      <c r="L1215">
        <v>2370</v>
      </c>
      <c r="M1215">
        <v>3972</v>
      </c>
      <c r="N1215">
        <v>353</v>
      </c>
      <c r="O1215">
        <v>1043</v>
      </c>
      <c r="P1215">
        <v>247</v>
      </c>
    </row>
    <row r="1216" spans="1:16" x14ac:dyDescent="0.2">
      <c r="A1216" t="s">
        <v>357</v>
      </c>
      <c r="B1216" t="s">
        <v>366</v>
      </c>
      <c r="C1216" t="s">
        <v>403</v>
      </c>
      <c r="D1216" t="s">
        <v>403</v>
      </c>
      <c r="E1216">
        <v>4499</v>
      </c>
      <c r="F1216">
        <v>1169</v>
      </c>
      <c r="G1216">
        <v>93.2</v>
      </c>
      <c r="H1216">
        <v>1366</v>
      </c>
      <c r="I1216">
        <v>6911</v>
      </c>
      <c r="J1216">
        <v>108.68</v>
      </c>
      <c r="K1216">
        <v>114.7</v>
      </c>
      <c r="L1216">
        <v>20</v>
      </c>
      <c r="M1216">
        <v>3803</v>
      </c>
      <c r="N1216">
        <v>322</v>
      </c>
      <c r="O1216">
        <v>256</v>
      </c>
      <c r="P1216">
        <v>96</v>
      </c>
    </row>
    <row r="1217" spans="1:16" x14ac:dyDescent="0.2">
      <c r="A1217" t="s">
        <v>357</v>
      </c>
      <c r="B1217" t="s">
        <v>366</v>
      </c>
      <c r="C1217" t="s">
        <v>158</v>
      </c>
      <c r="D1217" t="s">
        <v>403</v>
      </c>
      <c r="E1217">
        <v>1121</v>
      </c>
      <c r="F1217">
        <v>306</v>
      </c>
      <c r="G1217">
        <v>90.93</v>
      </c>
      <c r="H1217">
        <v>381</v>
      </c>
      <c r="I1217">
        <v>1902</v>
      </c>
      <c r="J1217">
        <v>98.88</v>
      </c>
      <c r="K1217">
        <v>104.7</v>
      </c>
      <c r="L1217">
        <v>5</v>
      </c>
      <c r="M1217">
        <v>934</v>
      </c>
      <c r="N1217">
        <v>134</v>
      </c>
      <c r="O1217">
        <v>36</v>
      </c>
      <c r="P1217">
        <v>12</v>
      </c>
    </row>
    <row r="1218" spans="1:16" x14ac:dyDescent="0.2">
      <c r="A1218" t="s">
        <v>357</v>
      </c>
      <c r="B1218" t="s">
        <v>437</v>
      </c>
      <c r="C1218" t="s">
        <v>406</v>
      </c>
      <c r="D1218" t="s">
        <v>403</v>
      </c>
      <c r="E1218">
        <v>72503</v>
      </c>
      <c r="F1218">
        <v>19137</v>
      </c>
      <c r="G1218">
        <v>98.43</v>
      </c>
      <c r="H1218">
        <v>15970</v>
      </c>
      <c r="I1218">
        <v>81833</v>
      </c>
      <c r="J1218">
        <v>128.94999999999999</v>
      </c>
      <c r="K1218">
        <v>127.46</v>
      </c>
      <c r="L1218">
        <v>3504</v>
      </c>
      <c r="M1218">
        <v>55002</v>
      </c>
      <c r="N1218">
        <v>11704</v>
      </c>
      <c r="O1218">
        <v>1645</v>
      </c>
      <c r="P1218">
        <v>647</v>
      </c>
    </row>
    <row r="1219" spans="1:16" x14ac:dyDescent="0.2">
      <c r="A1219" t="s">
        <v>357</v>
      </c>
      <c r="B1219" t="s">
        <v>437</v>
      </c>
      <c r="C1219" t="s">
        <v>404</v>
      </c>
      <c r="D1219" t="s">
        <v>403</v>
      </c>
      <c r="E1219">
        <v>92626</v>
      </c>
      <c r="F1219">
        <v>24024</v>
      </c>
      <c r="G1219">
        <v>97.51</v>
      </c>
      <c r="H1219">
        <v>23513</v>
      </c>
      <c r="I1219">
        <v>121163</v>
      </c>
      <c r="J1219">
        <v>120.77</v>
      </c>
      <c r="K1219">
        <v>118.58</v>
      </c>
      <c r="L1219">
        <v>7030</v>
      </c>
      <c r="M1219">
        <v>67659</v>
      </c>
      <c r="N1219">
        <v>13479</v>
      </c>
      <c r="O1219">
        <v>3472</v>
      </c>
      <c r="P1219">
        <v>981</v>
      </c>
    </row>
    <row r="1220" spans="1:16" x14ac:dyDescent="0.2">
      <c r="A1220" t="s">
        <v>357</v>
      </c>
      <c r="B1220" t="s">
        <v>437</v>
      </c>
      <c r="C1220" t="s">
        <v>407</v>
      </c>
      <c r="D1220" t="s">
        <v>403</v>
      </c>
      <c r="E1220">
        <v>73800</v>
      </c>
      <c r="F1220">
        <v>16030</v>
      </c>
      <c r="G1220">
        <v>89.6</v>
      </c>
      <c r="H1220">
        <v>20153</v>
      </c>
      <c r="I1220">
        <v>107316</v>
      </c>
      <c r="J1220">
        <v>108.51</v>
      </c>
      <c r="K1220">
        <v>107.8</v>
      </c>
      <c r="L1220">
        <v>6413</v>
      </c>
      <c r="M1220">
        <v>53908</v>
      </c>
      <c r="N1220">
        <v>9732</v>
      </c>
      <c r="O1220">
        <v>2745</v>
      </c>
      <c r="P1220">
        <v>1002</v>
      </c>
    </row>
    <row r="1221" spans="1:16" x14ac:dyDescent="0.2">
      <c r="A1221" t="s">
        <v>357</v>
      </c>
      <c r="B1221" t="s">
        <v>363</v>
      </c>
      <c r="C1221" t="s">
        <v>407</v>
      </c>
      <c r="D1221" t="s">
        <v>403</v>
      </c>
      <c r="E1221">
        <v>60218</v>
      </c>
      <c r="F1221">
        <v>14212</v>
      </c>
      <c r="G1221">
        <v>94.67</v>
      </c>
      <c r="H1221">
        <v>14077</v>
      </c>
      <c r="I1221">
        <v>71389</v>
      </c>
      <c r="J1221">
        <v>124.95</v>
      </c>
      <c r="K1221">
        <v>126.77</v>
      </c>
      <c r="L1221">
        <v>3230</v>
      </c>
      <c r="M1221">
        <v>46160</v>
      </c>
      <c r="N1221">
        <v>9029</v>
      </c>
      <c r="O1221">
        <v>1296</v>
      </c>
      <c r="P1221">
        <v>503</v>
      </c>
    </row>
    <row r="1222" spans="1:16" x14ac:dyDescent="0.2">
      <c r="A1222" t="s">
        <v>357</v>
      </c>
      <c r="B1222" t="s">
        <v>363</v>
      </c>
      <c r="C1222" t="s">
        <v>376</v>
      </c>
      <c r="D1222" t="s">
        <v>403</v>
      </c>
      <c r="E1222">
        <v>48</v>
      </c>
      <c r="F1222">
        <v>26</v>
      </c>
      <c r="G1222">
        <v>207.69</v>
      </c>
      <c r="H1222">
        <v>21</v>
      </c>
      <c r="I1222">
        <v>129</v>
      </c>
      <c r="J1222">
        <v>155.66999999999999</v>
      </c>
      <c r="K1222">
        <v>162.78</v>
      </c>
      <c r="L1222">
        <v>1</v>
      </c>
      <c r="M1222">
        <v>36</v>
      </c>
      <c r="N1222">
        <v>9</v>
      </c>
      <c r="O1222">
        <v>2</v>
      </c>
    </row>
    <row r="1223" spans="1:16" x14ac:dyDescent="0.2">
      <c r="A1223" t="s">
        <v>357</v>
      </c>
      <c r="B1223" t="s">
        <v>363</v>
      </c>
      <c r="C1223" t="s">
        <v>406</v>
      </c>
      <c r="D1223" t="s">
        <v>403</v>
      </c>
      <c r="E1223">
        <v>69615</v>
      </c>
      <c r="F1223">
        <v>18613</v>
      </c>
      <c r="G1223">
        <v>99.17</v>
      </c>
      <c r="H1223">
        <v>15106</v>
      </c>
      <c r="I1223">
        <v>76732</v>
      </c>
      <c r="J1223">
        <v>131.1</v>
      </c>
      <c r="K1223">
        <v>129.59</v>
      </c>
      <c r="L1223">
        <v>3485</v>
      </c>
      <c r="M1223">
        <v>52900</v>
      </c>
      <c r="N1223">
        <v>11095</v>
      </c>
      <c r="O1223">
        <v>1534</v>
      </c>
      <c r="P1223">
        <v>600</v>
      </c>
    </row>
    <row r="1224" spans="1:16" x14ac:dyDescent="0.2">
      <c r="A1224" t="s">
        <v>357</v>
      </c>
      <c r="B1224" t="s">
        <v>437</v>
      </c>
      <c r="C1224" t="s">
        <v>408</v>
      </c>
      <c r="D1224" t="s">
        <v>403</v>
      </c>
      <c r="E1224">
        <v>70805</v>
      </c>
      <c r="F1224">
        <v>19298</v>
      </c>
      <c r="G1224">
        <v>99.45</v>
      </c>
      <c r="H1224">
        <v>16965</v>
      </c>
      <c r="I1224">
        <v>89308</v>
      </c>
      <c r="J1224">
        <v>121.95</v>
      </c>
      <c r="K1224">
        <v>117.15</v>
      </c>
      <c r="L1224">
        <v>3289</v>
      </c>
      <c r="M1224">
        <v>55044</v>
      </c>
      <c r="N1224">
        <v>10492</v>
      </c>
      <c r="O1224">
        <v>1438</v>
      </c>
      <c r="P1224">
        <v>541</v>
      </c>
    </row>
    <row r="1225" spans="1:16" x14ac:dyDescent="0.2">
      <c r="A1225" t="s">
        <v>357</v>
      </c>
      <c r="B1225" t="s">
        <v>437</v>
      </c>
      <c r="C1225" t="s">
        <v>405</v>
      </c>
      <c r="D1225" t="s">
        <v>403</v>
      </c>
      <c r="E1225">
        <v>79504</v>
      </c>
      <c r="F1225">
        <v>20305</v>
      </c>
      <c r="G1225">
        <v>98.86</v>
      </c>
      <c r="H1225">
        <v>17446</v>
      </c>
      <c r="I1225">
        <v>90784</v>
      </c>
      <c r="J1225">
        <v>132.69</v>
      </c>
      <c r="K1225">
        <v>131.91999999999999</v>
      </c>
      <c r="L1225">
        <v>4268</v>
      </c>
      <c r="M1225">
        <v>58838</v>
      </c>
      <c r="N1225">
        <v>13517</v>
      </c>
      <c r="O1225">
        <v>2127</v>
      </c>
      <c r="P1225">
        <v>752</v>
      </c>
    </row>
    <row r="1226" spans="1:16" x14ac:dyDescent="0.2">
      <c r="A1226" t="s">
        <v>357</v>
      </c>
      <c r="B1226" t="s">
        <v>437</v>
      </c>
      <c r="C1226" t="s">
        <v>376</v>
      </c>
      <c r="D1226" t="s">
        <v>403</v>
      </c>
      <c r="E1226">
        <v>49</v>
      </c>
      <c r="F1226">
        <v>26</v>
      </c>
      <c r="G1226">
        <v>203.71</v>
      </c>
      <c r="H1226">
        <v>21</v>
      </c>
      <c r="I1226">
        <v>134</v>
      </c>
      <c r="J1226">
        <v>155.66999999999999</v>
      </c>
      <c r="K1226">
        <v>159.21</v>
      </c>
      <c r="L1226">
        <v>1</v>
      </c>
      <c r="M1226">
        <v>37</v>
      </c>
      <c r="N1226">
        <v>9</v>
      </c>
      <c r="O1226">
        <v>2</v>
      </c>
    </row>
    <row r="1227" spans="1:16" x14ac:dyDescent="0.2">
      <c r="A1227" t="s">
        <v>357</v>
      </c>
      <c r="B1227" t="s">
        <v>363</v>
      </c>
      <c r="C1227" t="s">
        <v>404</v>
      </c>
      <c r="D1227" t="s">
        <v>403</v>
      </c>
      <c r="E1227">
        <v>80597</v>
      </c>
      <c r="F1227">
        <v>22329</v>
      </c>
      <c r="G1227">
        <v>102.05</v>
      </c>
      <c r="H1227">
        <v>18196</v>
      </c>
      <c r="I1227">
        <v>90896</v>
      </c>
      <c r="J1227">
        <v>132.88</v>
      </c>
      <c r="K1227">
        <v>129.32</v>
      </c>
      <c r="L1227">
        <v>4458</v>
      </c>
      <c r="M1227">
        <v>61323</v>
      </c>
      <c r="N1227">
        <v>12202</v>
      </c>
      <c r="O1227">
        <v>1850</v>
      </c>
      <c r="P1227">
        <v>762</v>
      </c>
    </row>
    <row r="1228" spans="1:16" x14ac:dyDescent="0.2">
      <c r="A1228" t="s">
        <v>357</v>
      </c>
      <c r="B1228" t="s">
        <v>363</v>
      </c>
      <c r="C1228" t="s">
        <v>408</v>
      </c>
      <c r="D1228" t="s">
        <v>403</v>
      </c>
      <c r="E1228">
        <v>67275</v>
      </c>
      <c r="F1228">
        <v>18433</v>
      </c>
      <c r="G1228">
        <v>99.93</v>
      </c>
      <c r="H1228">
        <v>15851</v>
      </c>
      <c r="I1228">
        <v>83105</v>
      </c>
      <c r="J1228">
        <v>123.44</v>
      </c>
      <c r="K1228">
        <v>118.32</v>
      </c>
      <c r="L1228">
        <v>3216</v>
      </c>
      <c r="M1228">
        <v>52423</v>
      </c>
      <c r="N1228">
        <v>9869</v>
      </c>
      <c r="O1228">
        <v>1292</v>
      </c>
      <c r="P1228">
        <v>474</v>
      </c>
    </row>
    <row r="1229" spans="1:16" x14ac:dyDescent="0.2">
      <c r="A1229" t="s">
        <v>357</v>
      </c>
      <c r="B1229" t="s">
        <v>363</v>
      </c>
      <c r="C1229" t="s">
        <v>405</v>
      </c>
      <c r="D1229" t="s">
        <v>403</v>
      </c>
      <c r="E1229">
        <v>76698</v>
      </c>
      <c r="F1229">
        <v>19639</v>
      </c>
      <c r="G1229">
        <v>98.92</v>
      </c>
      <c r="H1229">
        <v>16425</v>
      </c>
      <c r="I1229">
        <v>85805</v>
      </c>
      <c r="J1229">
        <v>134.51</v>
      </c>
      <c r="K1229">
        <v>133.28</v>
      </c>
      <c r="L1229">
        <v>4238</v>
      </c>
      <c r="M1229">
        <v>56772</v>
      </c>
      <c r="N1229">
        <v>13107</v>
      </c>
      <c r="O1229">
        <v>1907</v>
      </c>
      <c r="P1229">
        <v>673</v>
      </c>
    </row>
    <row r="1230" spans="1:16" x14ac:dyDescent="0.2">
      <c r="A1230" t="s">
        <v>358</v>
      </c>
      <c r="B1230" t="s">
        <v>437</v>
      </c>
      <c r="C1230" t="s">
        <v>403</v>
      </c>
      <c r="D1230" t="s">
        <v>403</v>
      </c>
      <c r="E1230">
        <v>4358</v>
      </c>
      <c r="F1230">
        <v>74</v>
      </c>
      <c r="G1230">
        <v>35.229999999999997</v>
      </c>
      <c r="L1230">
        <v>2083</v>
      </c>
      <c r="M1230">
        <v>2190</v>
      </c>
      <c r="N1230">
        <v>70</v>
      </c>
      <c r="O1230">
        <v>13</v>
      </c>
      <c r="P1230">
        <v>2</v>
      </c>
    </row>
    <row r="1231" spans="1:16" x14ac:dyDescent="0.2">
      <c r="A1231" t="s">
        <v>358</v>
      </c>
      <c r="B1231" t="s">
        <v>437</v>
      </c>
      <c r="C1231" t="s">
        <v>671</v>
      </c>
      <c r="D1231" t="s">
        <v>403</v>
      </c>
      <c r="E1231">
        <v>389287</v>
      </c>
      <c r="F1231">
        <v>98820</v>
      </c>
      <c r="G1231">
        <v>96.83</v>
      </c>
      <c r="H1231">
        <v>94068</v>
      </c>
      <c r="I1231">
        <v>490538</v>
      </c>
      <c r="J1231">
        <v>121.96</v>
      </c>
      <c r="K1231">
        <v>119.92</v>
      </c>
      <c r="L1231">
        <v>24505</v>
      </c>
      <c r="M1231">
        <v>290488</v>
      </c>
      <c r="N1231">
        <v>58933</v>
      </c>
      <c r="O1231">
        <v>11429</v>
      </c>
      <c r="P1231">
        <v>3923</v>
      </c>
    </row>
    <row r="1232" spans="1:16" x14ac:dyDescent="0.2">
      <c r="A1232" t="s">
        <v>358</v>
      </c>
      <c r="B1232" t="s">
        <v>437</v>
      </c>
      <c r="C1232" t="s">
        <v>877</v>
      </c>
      <c r="D1232" t="s">
        <v>403</v>
      </c>
      <c r="E1232">
        <v>19</v>
      </c>
      <c r="F1232">
        <v>19</v>
      </c>
      <c r="G1232">
        <v>338.84</v>
      </c>
      <c r="I1232">
        <v>3</v>
      </c>
      <c r="K1232">
        <v>179</v>
      </c>
      <c r="M1232">
        <v>13</v>
      </c>
      <c r="N1232">
        <v>4</v>
      </c>
      <c r="O1232">
        <v>2</v>
      </c>
    </row>
    <row r="1233" spans="1:16" x14ac:dyDescent="0.2">
      <c r="A1233" t="s">
        <v>358</v>
      </c>
      <c r="B1233" t="s">
        <v>437</v>
      </c>
      <c r="C1233" t="s">
        <v>882</v>
      </c>
      <c r="D1233" t="s">
        <v>403</v>
      </c>
      <c r="E1233">
        <v>1</v>
      </c>
      <c r="G1233">
        <v>88</v>
      </c>
      <c r="L1233">
        <v>1</v>
      </c>
    </row>
    <row r="1234" spans="1:16" x14ac:dyDescent="0.2">
      <c r="A1234" t="s">
        <v>358</v>
      </c>
      <c r="B1234" t="s">
        <v>437</v>
      </c>
      <c r="C1234" t="s">
        <v>115</v>
      </c>
      <c r="D1234" t="s">
        <v>403</v>
      </c>
      <c r="E1234">
        <v>703</v>
      </c>
      <c r="F1234">
        <v>344</v>
      </c>
      <c r="G1234">
        <v>138.36000000000001</v>
      </c>
      <c r="H1234">
        <v>734</v>
      </c>
      <c r="I1234">
        <v>2816</v>
      </c>
      <c r="J1234">
        <v>152.91999999999999</v>
      </c>
      <c r="K1234">
        <v>150.62</v>
      </c>
      <c r="L1234">
        <v>115</v>
      </c>
      <c r="M1234">
        <v>417</v>
      </c>
      <c r="N1234">
        <v>149</v>
      </c>
      <c r="O1234">
        <v>21</v>
      </c>
      <c r="P1234">
        <v>1</v>
      </c>
    </row>
    <row r="1235" spans="1:16" x14ac:dyDescent="0.2">
      <c r="A1235" t="s">
        <v>358</v>
      </c>
      <c r="B1235" t="s">
        <v>437</v>
      </c>
      <c r="C1235" t="s">
        <v>116</v>
      </c>
      <c r="D1235" t="s">
        <v>403</v>
      </c>
      <c r="E1235">
        <v>1581</v>
      </c>
      <c r="F1235">
        <v>515</v>
      </c>
      <c r="G1235">
        <v>91.85</v>
      </c>
      <c r="H1235">
        <v>1876</v>
      </c>
      <c r="I1235">
        <v>11341</v>
      </c>
      <c r="J1235">
        <v>86.33</v>
      </c>
      <c r="K1235">
        <v>89.1</v>
      </c>
      <c r="L1235">
        <v>314</v>
      </c>
      <c r="M1235">
        <v>691</v>
      </c>
      <c r="N1235">
        <v>370</v>
      </c>
      <c r="O1235">
        <v>131</v>
      </c>
      <c r="P1235">
        <v>75</v>
      </c>
    </row>
    <row r="1236" spans="1:16" x14ac:dyDescent="0.2">
      <c r="A1236" t="s">
        <v>358</v>
      </c>
      <c r="B1236" t="s">
        <v>437</v>
      </c>
      <c r="C1236" t="s">
        <v>117</v>
      </c>
      <c r="D1236" t="s">
        <v>403</v>
      </c>
      <c r="E1236">
        <v>1335</v>
      </c>
      <c r="F1236">
        <v>429</v>
      </c>
      <c r="G1236">
        <v>114.22</v>
      </c>
      <c r="H1236">
        <v>873</v>
      </c>
      <c r="I1236">
        <v>4810</v>
      </c>
      <c r="J1236">
        <v>144.27000000000001</v>
      </c>
      <c r="K1236">
        <v>140.51</v>
      </c>
      <c r="L1236">
        <v>241</v>
      </c>
      <c r="M1236">
        <v>693</v>
      </c>
      <c r="N1236">
        <v>297</v>
      </c>
      <c r="O1236">
        <v>69</v>
      </c>
      <c r="P1236">
        <v>35</v>
      </c>
    </row>
    <row r="1237" spans="1:16" x14ac:dyDescent="0.2">
      <c r="A1237" t="s">
        <v>358</v>
      </c>
      <c r="B1237" t="s">
        <v>437</v>
      </c>
      <c r="C1237" t="s">
        <v>118</v>
      </c>
      <c r="D1237" t="s">
        <v>403</v>
      </c>
      <c r="E1237">
        <v>986</v>
      </c>
      <c r="F1237">
        <v>496</v>
      </c>
      <c r="G1237">
        <v>124.78</v>
      </c>
      <c r="H1237">
        <v>844</v>
      </c>
      <c r="I1237">
        <v>3263</v>
      </c>
      <c r="J1237">
        <v>159.91</v>
      </c>
      <c r="K1237">
        <v>160.88</v>
      </c>
      <c r="L1237">
        <v>151</v>
      </c>
      <c r="M1237">
        <v>515</v>
      </c>
      <c r="N1237">
        <v>292</v>
      </c>
      <c r="O1237">
        <v>10</v>
      </c>
      <c r="P1237">
        <v>18</v>
      </c>
    </row>
    <row r="1238" spans="1:16" x14ac:dyDescent="0.2">
      <c r="A1238" t="s">
        <v>358</v>
      </c>
      <c r="B1238" t="s">
        <v>437</v>
      </c>
      <c r="C1238" t="s">
        <v>119</v>
      </c>
      <c r="D1238" t="s">
        <v>403</v>
      </c>
      <c r="E1238">
        <v>946</v>
      </c>
      <c r="F1238">
        <v>456</v>
      </c>
      <c r="G1238">
        <v>122.66</v>
      </c>
      <c r="H1238">
        <v>840</v>
      </c>
      <c r="I1238">
        <v>3993</v>
      </c>
      <c r="J1238">
        <v>140.88999999999999</v>
      </c>
      <c r="K1238">
        <v>150.28</v>
      </c>
      <c r="L1238">
        <v>152</v>
      </c>
      <c r="M1238">
        <v>541</v>
      </c>
      <c r="N1238">
        <v>186</v>
      </c>
      <c r="O1238">
        <v>32</v>
      </c>
      <c r="P1238">
        <v>35</v>
      </c>
    </row>
    <row r="1239" spans="1:16" x14ac:dyDescent="0.2">
      <c r="A1239" t="s">
        <v>358</v>
      </c>
      <c r="B1239" t="s">
        <v>437</v>
      </c>
      <c r="C1239" t="s">
        <v>120</v>
      </c>
      <c r="D1239" t="s">
        <v>403</v>
      </c>
      <c r="E1239">
        <v>577</v>
      </c>
      <c r="F1239">
        <v>330</v>
      </c>
      <c r="G1239">
        <v>131.19</v>
      </c>
      <c r="H1239">
        <v>491</v>
      </c>
      <c r="I1239">
        <v>2390</v>
      </c>
      <c r="J1239">
        <v>169.8</v>
      </c>
      <c r="K1239">
        <v>169.44</v>
      </c>
      <c r="L1239">
        <v>85</v>
      </c>
      <c r="M1239">
        <v>322</v>
      </c>
      <c r="N1239">
        <v>118</v>
      </c>
      <c r="O1239">
        <v>39</v>
      </c>
      <c r="P1239">
        <v>13</v>
      </c>
    </row>
    <row r="1240" spans="1:16" x14ac:dyDescent="0.2">
      <c r="A1240" t="s">
        <v>358</v>
      </c>
      <c r="B1240" t="s">
        <v>437</v>
      </c>
      <c r="C1240" t="s">
        <v>91</v>
      </c>
      <c r="D1240" t="s">
        <v>403</v>
      </c>
      <c r="E1240">
        <v>11445</v>
      </c>
      <c r="F1240">
        <v>2016</v>
      </c>
      <c r="G1240">
        <v>78.260000000000005</v>
      </c>
      <c r="H1240">
        <v>5542</v>
      </c>
      <c r="I1240">
        <v>33618</v>
      </c>
      <c r="J1240">
        <v>91.01</v>
      </c>
      <c r="K1240">
        <v>94.34</v>
      </c>
      <c r="L1240">
        <v>2858</v>
      </c>
      <c r="M1240">
        <v>5187</v>
      </c>
      <c r="N1240">
        <v>1497</v>
      </c>
      <c r="O1240">
        <v>1624</v>
      </c>
      <c r="P1240">
        <v>279</v>
      </c>
    </row>
    <row r="1241" spans="1:16" x14ac:dyDescent="0.2">
      <c r="A1241" t="s">
        <v>358</v>
      </c>
      <c r="B1241" t="s">
        <v>437</v>
      </c>
      <c r="C1241" t="s">
        <v>121</v>
      </c>
      <c r="D1241" t="s">
        <v>403</v>
      </c>
      <c r="E1241">
        <v>658</v>
      </c>
      <c r="F1241">
        <v>312</v>
      </c>
      <c r="G1241">
        <v>127.76</v>
      </c>
      <c r="H1241">
        <v>668</v>
      </c>
      <c r="I1241">
        <v>3913</v>
      </c>
      <c r="J1241">
        <v>169.28</v>
      </c>
      <c r="K1241">
        <v>173.9</v>
      </c>
      <c r="L1241">
        <v>123</v>
      </c>
      <c r="M1241">
        <v>400</v>
      </c>
      <c r="N1241">
        <v>99</v>
      </c>
      <c r="O1241">
        <v>30</v>
      </c>
      <c r="P1241">
        <v>6</v>
      </c>
    </row>
    <row r="1242" spans="1:16" x14ac:dyDescent="0.2">
      <c r="A1242" t="s">
        <v>358</v>
      </c>
      <c r="B1242" t="s">
        <v>437</v>
      </c>
      <c r="C1242" t="s">
        <v>122</v>
      </c>
      <c r="D1242" t="s">
        <v>403</v>
      </c>
      <c r="E1242">
        <v>523</v>
      </c>
      <c r="F1242">
        <v>253</v>
      </c>
      <c r="G1242">
        <v>130.30000000000001</v>
      </c>
      <c r="H1242">
        <v>339</v>
      </c>
      <c r="I1242">
        <v>2545</v>
      </c>
      <c r="J1242">
        <v>178.47</v>
      </c>
      <c r="K1242">
        <v>168.01</v>
      </c>
      <c r="L1242">
        <v>81</v>
      </c>
      <c r="M1242">
        <v>222</v>
      </c>
      <c r="N1242">
        <v>157</v>
      </c>
      <c r="O1242">
        <v>46</v>
      </c>
      <c r="P1242">
        <v>17</v>
      </c>
    </row>
    <row r="1243" spans="1:16" x14ac:dyDescent="0.2">
      <c r="A1243" t="s">
        <v>358</v>
      </c>
      <c r="B1243" t="s">
        <v>437</v>
      </c>
      <c r="C1243" t="s">
        <v>94</v>
      </c>
      <c r="D1243" t="s">
        <v>403</v>
      </c>
      <c r="E1243">
        <v>2852</v>
      </c>
      <c r="F1243">
        <v>696</v>
      </c>
      <c r="G1243">
        <v>95.9</v>
      </c>
      <c r="H1243">
        <v>2999</v>
      </c>
      <c r="I1243">
        <v>13527</v>
      </c>
      <c r="J1243">
        <v>130.51</v>
      </c>
      <c r="K1243">
        <v>121.79</v>
      </c>
      <c r="L1243">
        <v>592</v>
      </c>
      <c r="M1243">
        <v>1686</v>
      </c>
      <c r="N1243">
        <v>288</v>
      </c>
      <c r="O1243">
        <v>116</v>
      </c>
      <c r="P1243">
        <v>169</v>
      </c>
    </row>
    <row r="1244" spans="1:16" x14ac:dyDescent="0.2">
      <c r="A1244" t="s">
        <v>358</v>
      </c>
      <c r="B1244" t="s">
        <v>437</v>
      </c>
      <c r="C1244" t="s">
        <v>123</v>
      </c>
      <c r="D1244" t="s">
        <v>403</v>
      </c>
      <c r="E1244">
        <v>2100</v>
      </c>
      <c r="F1244">
        <v>875</v>
      </c>
      <c r="G1244">
        <v>115.19</v>
      </c>
      <c r="H1244">
        <v>1387</v>
      </c>
      <c r="I1244">
        <v>7831</v>
      </c>
      <c r="J1244">
        <v>127.96</v>
      </c>
      <c r="K1244">
        <v>122.09</v>
      </c>
      <c r="L1244">
        <v>327</v>
      </c>
      <c r="M1244">
        <v>1135</v>
      </c>
      <c r="N1244">
        <v>441</v>
      </c>
      <c r="O1244">
        <v>162</v>
      </c>
      <c r="P1244">
        <v>33</v>
      </c>
    </row>
    <row r="1245" spans="1:16" x14ac:dyDescent="0.2">
      <c r="A1245" t="s">
        <v>358</v>
      </c>
      <c r="B1245" t="s">
        <v>437</v>
      </c>
      <c r="C1245" t="s">
        <v>124</v>
      </c>
      <c r="D1245" t="s">
        <v>403</v>
      </c>
      <c r="E1245">
        <v>4474</v>
      </c>
      <c r="F1245">
        <v>690</v>
      </c>
      <c r="G1245">
        <v>87.48</v>
      </c>
      <c r="H1245">
        <v>2668</v>
      </c>
      <c r="I1245">
        <v>11703</v>
      </c>
      <c r="J1245">
        <v>129.01</v>
      </c>
      <c r="K1245">
        <v>123.47</v>
      </c>
      <c r="L1245">
        <v>745</v>
      </c>
      <c r="M1245">
        <v>2516</v>
      </c>
      <c r="N1245">
        <v>646</v>
      </c>
      <c r="O1245">
        <v>376</v>
      </c>
      <c r="P1245">
        <v>189</v>
      </c>
    </row>
    <row r="1246" spans="1:16" x14ac:dyDescent="0.2">
      <c r="A1246" t="s">
        <v>358</v>
      </c>
      <c r="B1246" t="s">
        <v>437</v>
      </c>
      <c r="C1246" t="s">
        <v>125</v>
      </c>
      <c r="D1246" t="s">
        <v>403</v>
      </c>
      <c r="E1246">
        <v>8275</v>
      </c>
      <c r="F1246">
        <v>1654</v>
      </c>
      <c r="G1246">
        <v>90.56</v>
      </c>
      <c r="H1246">
        <v>3041</v>
      </c>
      <c r="I1246">
        <v>14645</v>
      </c>
      <c r="J1246">
        <v>125.01</v>
      </c>
      <c r="K1246">
        <v>118.1</v>
      </c>
      <c r="L1246">
        <v>1320</v>
      </c>
      <c r="M1246">
        <v>4160</v>
      </c>
      <c r="N1246">
        <v>1940</v>
      </c>
      <c r="O1246">
        <v>697</v>
      </c>
      <c r="P1246">
        <v>158</v>
      </c>
    </row>
    <row r="1247" spans="1:16" x14ac:dyDescent="0.2">
      <c r="A1247" t="s">
        <v>358</v>
      </c>
      <c r="B1247" t="s">
        <v>437</v>
      </c>
      <c r="C1247" t="s">
        <v>126</v>
      </c>
      <c r="D1247" t="s">
        <v>403</v>
      </c>
      <c r="E1247">
        <v>6802</v>
      </c>
      <c r="F1247">
        <v>2070</v>
      </c>
      <c r="G1247">
        <v>107.15</v>
      </c>
      <c r="H1247">
        <v>4065</v>
      </c>
      <c r="I1247">
        <v>20634</v>
      </c>
      <c r="J1247">
        <v>124.58</v>
      </c>
      <c r="K1247">
        <v>120.19</v>
      </c>
      <c r="L1247">
        <v>825</v>
      </c>
      <c r="M1247">
        <v>3373</v>
      </c>
      <c r="N1247">
        <v>1231</v>
      </c>
      <c r="O1247">
        <v>1051</v>
      </c>
      <c r="P1247">
        <v>318</v>
      </c>
    </row>
    <row r="1248" spans="1:16" x14ac:dyDescent="0.2">
      <c r="A1248" t="s">
        <v>358</v>
      </c>
      <c r="B1248" t="s">
        <v>437</v>
      </c>
      <c r="C1248" t="s">
        <v>127</v>
      </c>
      <c r="D1248" t="s">
        <v>403</v>
      </c>
      <c r="E1248">
        <v>3357</v>
      </c>
      <c r="F1248">
        <v>1067</v>
      </c>
      <c r="G1248">
        <v>109.16</v>
      </c>
      <c r="H1248">
        <v>1877</v>
      </c>
      <c r="I1248">
        <v>7566</v>
      </c>
      <c r="J1248">
        <v>129.63999999999999</v>
      </c>
      <c r="K1248">
        <v>133.63</v>
      </c>
      <c r="L1248">
        <v>484</v>
      </c>
      <c r="M1248">
        <v>1720</v>
      </c>
      <c r="N1248">
        <v>717</v>
      </c>
      <c r="O1248">
        <v>347</v>
      </c>
      <c r="P1248">
        <v>89</v>
      </c>
    </row>
    <row r="1249" spans="1:16" x14ac:dyDescent="0.2">
      <c r="A1249" t="s">
        <v>358</v>
      </c>
      <c r="B1249" t="s">
        <v>437</v>
      </c>
      <c r="C1249" t="s">
        <v>85</v>
      </c>
      <c r="D1249" t="s">
        <v>403</v>
      </c>
      <c r="E1249">
        <v>4204</v>
      </c>
      <c r="F1249">
        <v>789</v>
      </c>
      <c r="G1249">
        <v>84.77</v>
      </c>
      <c r="H1249">
        <v>2120</v>
      </c>
      <c r="I1249">
        <v>11369</v>
      </c>
      <c r="J1249">
        <v>121.25</v>
      </c>
      <c r="K1249">
        <v>115.51</v>
      </c>
      <c r="L1249">
        <v>801</v>
      </c>
      <c r="M1249">
        <v>2181</v>
      </c>
      <c r="N1249">
        <v>681</v>
      </c>
      <c r="O1249">
        <v>342</v>
      </c>
      <c r="P1249">
        <v>199</v>
      </c>
    </row>
    <row r="1250" spans="1:16" x14ac:dyDescent="0.2">
      <c r="A1250" t="s">
        <v>358</v>
      </c>
      <c r="B1250" t="s">
        <v>437</v>
      </c>
      <c r="C1250" t="s">
        <v>128</v>
      </c>
      <c r="D1250" t="s">
        <v>403</v>
      </c>
      <c r="E1250">
        <v>746</v>
      </c>
      <c r="F1250">
        <v>333</v>
      </c>
      <c r="G1250">
        <v>119.31</v>
      </c>
      <c r="H1250">
        <v>805</v>
      </c>
      <c r="I1250">
        <v>4757</v>
      </c>
      <c r="J1250">
        <v>152.74</v>
      </c>
      <c r="K1250">
        <v>136.47999999999999</v>
      </c>
      <c r="L1250">
        <v>100</v>
      </c>
      <c r="M1250">
        <v>319</v>
      </c>
      <c r="N1250">
        <v>224</v>
      </c>
      <c r="O1250">
        <v>52</v>
      </c>
      <c r="P1250">
        <v>51</v>
      </c>
    </row>
    <row r="1251" spans="1:16" x14ac:dyDescent="0.2">
      <c r="A1251" t="s">
        <v>358</v>
      </c>
      <c r="B1251" t="s">
        <v>437</v>
      </c>
      <c r="C1251" t="s">
        <v>129</v>
      </c>
      <c r="D1251" t="s">
        <v>403</v>
      </c>
      <c r="E1251">
        <v>2243</v>
      </c>
      <c r="F1251">
        <v>766</v>
      </c>
      <c r="G1251">
        <v>116.44</v>
      </c>
      <c r="H1251">
        <v>1356</v>
      </c>
      <c r="I1251">
        <v>6302</v>
      </c>
      <c r="J1251">
        <v>134.06</v>
      </c>
      <c r="K1251">
        <v>130.94999999999999</v>
      </c>
      <c r="L1251">
        <v>331</v>
      </c>
      <c r="M1251">
        <v>1268</v>
      </c>
      <c r="N1251">
        <v>357</v>
      </c>
      <c r="O1251">
        <v>258</v>
      </c>
      <c r="P1251">
        <v>29</v>
      </c>
    </row>
    <row r="1252" spans="1:16" x14ac:dyDescent="0.2">
      <c r="A1252" t="s">
        <v>358</v>
      </c>
      <c r="B1252" t="s">
        <v>437</v>
      </c>
      <c r="C1252" t="s">
        <v>130</v>
      </c>
      <c r="D1252" t="s">
        <v>403</v>
      </c>
      <c r="E1252">
        <v>1223</v>
      </c>
      <c r="F1252">
        <v>673</v>
      </c>
      <c r="G1252">
        <v>170.11</v>
      </c>
      <c r="H1252">
        <v>962</v>
      </c>
      <c r="I1252">
        <v>5919</v>
      </c>
      <c r="J1252">
        <v>169.53</v>
      </c>
      <c r="K1252">
        <v>161.03</v>
      </c>
      <c r="L1252">
        <v>127</v>
      </c>
      <c r="M1252">
        <v>748</v>
      </c>
      <c r="N1252">
        <v>274</v>
      </c>
      <c r="O1252">
        <v>61</v>
      </c>
      <c r="P1252">
        <v>13</v>
      </c>
    </row>
    <row r="1253" spans="1:16" x14ac:dyDescent="0.2">
      <c r="A1253" t="s">
        <v>358</v>
      </c>
      <c r="B1253" t="s">
        <v>437</v>
      </c>
      <c r="C1253" t="s">
        <v>131</v>
      </c>
      <c r="D1253" t="s">
        <v>403</v>
      </c>
      <c r="E1253">
        <v>2916</v>
      </c>
      <c r="F1253">
        <v>896</v>
      </c>
      <c r="G1253">
        <v>108.82</v>
      </c>
      <c r="H1253">
        <v>1927</v>
      </c>
      <c r="I1253">
        <v>10438</v>
      </c>
      <c r="J1253">
        <v>124.12</v>
      </c>
      <c r="K1253">
        <v>117.59</v>
      </c>
      <c r="L1253">
        <v>471</v>
      </c>
      <c r="M1253">
        <v>1546</v>
      </c>
      <c r="N1253">
        <v>484</v>
      </c>
      <c r="O1253">
        <v>303</v>
      </c>
      <c r="P1253">
        <v>112</v>
      </c>
    </row>
    <row r="1254" spans="1:16" x14ac:dyDescent="0.2">
      <c r="A1254" t="s">
        <v>358</v>
      </c>
      <c r="B1254" t="s">
        <v>437</v>
      </c>
      <c r="C1254" t="s">
        <v>132</v>
      </c>
      <c r="D1254" t="s">
        <v>403</v>
      </c>
      <c r="E1254">
        <v>1503</v>
      </c>
      <c r="F1254">
        <v>691</v>
      </c>
      <c r="G1254">
        <v>128.54</v>
      </c>
      <c r="H1254">
        <v>1387</v>
      </c>
      <c r="I1254">
        <v>5006</v>
      </c>
      <c r="J1254">
        <v>134.49</v>
      </c>
      <c r="K1254">
        <v>145.01</v>
      </c>
      <c r="L1254">
        <v>128</v>
      </c>
      <c r="M1254">
        <v>812</v>
      </c>
      <c r="N1254">
        <v>438</v>
      </c>
      <c r="O1254">
        <v>70</v>
      </c>
      <c r="P1254">
        <v>55</v>
      </c>
    </row>
    <row r="1255" spans="1:16" x14ac:dyDescent="0.2">
      <c r="A1255" t="s">
        <v>358</v>
      </c>
      <c r="B1255" t="s">
        <v>437</v>
      </c>
      <c r="C1255" t="s">
        <v>133</v>
      </c>
      <c r="D1255" t="s">
        <v>403</v>
      </c>
      <c r="E1255">
        <v>2403</v>
      </c>
      <c r="F1255">
        <v>1179</v>
      </c>
      <c r="G1255">
        <v>160.33000000000001</v>
      </c>
      <c r="H1255">
        <v>1682</v>
      </c>
      <c r="I1255">
        <v>8975</v>
      </c>
      <c r="J1255">
        <v>156.41</v>
      </c>
      <c r="K1255">
        <v>157.56</v>
      </c>
      <c r="L1255">
        <v>355</v>
      </c>
      <c r="M1255">
        <v>1527</v>
      </c>
      <c r="N1255">
        <v>291</v>
      </c>
      <c r="O1255">
        <v>126</v>
      </c>
      <c r="P1255">
        <v>104</v>
      </c>
    </row>
    <row r="1256" spans="1:16" x14ac:dyDescent="0.2">
      <c r="A1256" t="s">
        <v>358</v>
      </c>
      <c r="B1256" t="s">
        <v>437</v>
      </c>
      <c r="C1256" t="s">
        <v>134</v>
      </c>
      <c r="D1256" t="s">
        <v>403</v>
      </c>
      <c r="E1256">
        <v>1161</v>
      </c>
      <c r="F1256">
        <v>556</v>
      </c>
      <c r="G1256">
        <v>138.4</v>
      </c>
      <c r="H1256">
        <v>1034</v>
      </c>
      <c r="I1256">
        <v>5702</v>
      </c>
      <c r="J1256">
        <v>141.41</v>
      </c>
      <c r="K1256">
        <v>146.69999999999999</v>
      </c>
      <c r="L1256">
        <v>200</v>
      </c>
      <c r="M1256">
        <v>625</v>
      </c>
      <c r="N1256">
        <v>276</v>
      </c>
      <c r="O1256">
        <v>55</v>
      </c>
      <c r="P1256">
        <v>5</v>
      </c>
    </row>
    <row r="1257" spans="1:16" x14ac:dyDescent="0.2">
      <c r="A1257" t="s">
        <v>358</v>
      </c>
      <c r="B1257" t="s">
        <v>437</v>
      </c>
      <c r="C1257" t="s">
        <v>135</v>
      </c>
      <c r="D1257" t="s">
        <v>403</v>
      </c>
      <c r="E1257">
        <v>1645</v>
      </c>
      <c r="F1257">
        <v>488</v>
      </c>
      <c r="G1257">
        <v>100.42</v>
      </c>
      <c r="H1257">
        <v>1989</v>
      </c>
      <c r="I1257">
        <v>11246</v>
      </c>
      <c r="J1257">
        <v>131.99</v>
      </c>
      <c r="K1257">
        <v>132.56</v>
      </c>
      <c r="L1257">
        <v>395</v>
      </c>
      <c r="M1257">
        <v>923</v>
      </c>
      <c r="N1257">
        <v>309</v>
      </c>
      <c r="O1257">
        <v>14</v>
      </c>
      <c r="P1257">
        <v>4</v>
      </c>
    </row>
    <row r="1258" spans="1:16" x14ac:dyDescent="0.2">
      <c r="A1258" t="s">
        <v>358</v>
      </c>
      <c r="B1258" t="s">
        <v>437</v>
      </c>
      <c r="C1258" t="s">
        <v>136</v>
      </c>
      <c r="D1258" t="s">
        <v>403</v>
      </c>
      <c r="E1258">
        <v>5838</v>
      </c>
      <c r="F1258">
        <v>1316</v>
      </c>
      <c r="G1258">
        <v>83.12</v>
      </c>
      <c r="H1258">
        <v>3327</v>
      </c>
      <c r="I1258">
        <v>19227</v>
      </c>
      <c r="J1258">
        <v>83.71</v>
      </c>
      <c r="K1258">
        <v>83.39</v>
      </c>
      <c r="L1258">
        <v>977</v>
      </c>
      <c r="M1258">
        <v>3694</v>
      </c>
      <c r="N1258">
        <v>346</v>
      </c>
      <c r="O1258">
        <v>543</v>
      </c>
      <c r="P1258">
        <v>278</v>
      </c>
    </row>
    <row r="1259" spans="1:16" x14ac:dyDescent="0.2">
      <c r="A1259" t="s">
        <v>358</v>
      </c>
      <c r="B1259" t="s">
        <v>437</v>
      </c>
      <c r="C1259" t="s">
        <v>137</v>
      </c>
      <c r="D1259" t="s">
        <v>403</v>
      </c>
      <c r="E1259">
        <v>1920</v>
      </c>
      <c r="F1259">
        <v>802</v>
      </c>
      <c r="G1259">
        <v>119.94</v>
      </c>
      <c r="H1259">
        <v>1637</v>
      </c>
      <c r="I1259">
        <v>8932</v>
      </c>
      <c r="J1259">
        <v>128.22999999999999</v>
      </c>
      <c r="K1259">
        <v>127.09</v>
      </c>
      <c r="L1259">
        <v>294</v>
      </c>
      <c r="M1259">
        <v>1087</v>
      </c>
      <c r="N1259">
        <v>357</v>
      </c>
      <c r="O1259">
        <v>110</v>
      </c>
      <c r="P1259">
        <v>72</v>
      </c>
    </row>
    <row r="1260" spans="1:16" x14ac:dyDescent="0.2">
      <c r="A1260" t="s">
        <v>358</v>
      </c>
      <c r="B1260" t="s">
        <v>437</v>
      </c>
      <c r="C1260" t="s">
        <v>138</v>
      </c>
      <c r="D1260" t="s">
        <v>403</v>
      </c>
      <c r="E1260">
        <v>840</v>
      </c>
      <c r="F1260">
        <v>447</v>
      </c>
      <c r="G1260">
        <v>139.19</v>
      </c>
      <c r="H1260">
        <v>688</v>
      </c>
      <c r="I1260">
        <v>3294</v>
      </c>
      <c r="J1260">
        <v>147.31</v>
      </c>
      <c r="K1260">
        <v>153.24</v>
      </c>
      <c r="L1260">
        <v>144</v>
      </c>
      <c r="M1260">
        <v>497</v>
      </c>
      <c r="N1260">
        <v>105</v>
      </c>
      <c r="O1260">
        <v>78</v>
      </c>
      <c r="P1260">
        <v>16</v>
      </c>
    </row>
    <row r="1261" spans="1:16" x14ac:dyDescent="0.2">
      <c r="A1261" t="s">
        <v>358</v>
      </c>
      <c r="B1261" t="s">
        <v>437</v>
      </c>
      <c r="C1261" t="s">
        <v>139</v>
      </c>
      <c r="D1261" t="s">
        <v>403</v>
      </c>
      <c r="E1261">
        <v>1584</v>
      </c>
      <c r="F1261">
        <v>400</v>
      </c>
      <c r="G1261">
        <v>95.53</v>
      </c>
      <c r="H1261">
        <v>1110</v>
      </c>
      <c r="I1261">
        <v>6814</v>
      </c>
      <c r="J1261">
        <v>121.57</v>
      </c>
      <c r="K1261">
        <v>123.37</v>
      </c>
      <c r="L1261">
        <v>189</v>
      </c>
      <c r="M1261">
        <v>779</v>
      </c>
      <c r="N1261">
        <v>487</v>
      </c>
      <c r="O1261">
        <v>100</v>
      </c>
      <c r="P1261">
        <v>29</v>
      </c>
    </row>
    <row r="1262" spans="1:16" x14ac:dyDescent="0.2">
      <c r="A1262" t="s">
        <v>358</v>
      </c>
      <c r="B1262" t="s">
        <v>437</v>
      </c>
      <c r="C1262" t="s">
        <v>140</v>
      </c>
      <c r="D1262" t="s">
        <v>403</v>
      </c>
      <c r="E1262">
        <v>9895</v>
      </c>
      <c r="F1262">
        <v>1589</v>
      </c>
      <c r="G1262">
        <v>71.150000000000006</v>
      </c>
      <c r="H1262">
        <v>5625</v>
      </c>
      <c r="I1262">
        <v>30834</v>
      </c>
      <c r="J1262">
        <v>92.22</v>
      </c>
      <c r="K1262">
        <v>95.04</v>
      </c>
      <c r="L1262">
        <v>2702</v>
      </c>
      <c r="M1262">
        <v>5051</v>
      </c>
      <c r="N1262">
        <v>789</v>
      </c>
      <c r="O1262">
        <v>1088</v>
      </c>
      <c r="P1262">
        <v>265</v>
      </c>
    </row>
    <row r="1263" spans="1:16" x14ac:dyDescent="0.2">
      <c r="A1263" t="s">
        <v>358</v>
      </c>
      <c r="B1263" t="s">
        <v>437</v>
      </c>
      <c r="C1263" t="s">
        <v>141</v>
      </c>
      <c r="D1263" t="s">
        <v>403</v>
      </c>
      <c r="E1263">
        <v>1905</v>
      </c>
      <c r="F1263">
        <v>645</v>
      </c>
      <c r="G1263">
        <v>113.45</v>
      </c>
      <c r="H1263">
        <v>1807</v>
      </c>
      <c r="I1263">
        <v>9715</v>
      </c>
      <c r="J1263">
        <v>125.86</v>
      </c>
      <c r="K1263">
        <v>126.23</v>
      </c>
      <c r="L1263">
        <v>302</v>
      </c>
      <c r="M1263">
        <v>1154</v>
      </c>
      <c r="N1263">
        <v>333</v>
      </c>
      <c r="O1263">
        <v>61</v>
      </c>
      <c r="P1263">
        <v>55</v>
      </c>
    </row>
    <row r="1264" spans="1:16" x14ac:dyDescent="0.2">
      <c r="A1264" t="s">
        <v>358</v>
      </c>
      <c r="B1264" t="s">
        <v>437</v>
      </c>
      <c r="C1264" t="s">
        <v>142</v>
      </c>
      <c r="D1264" t="s">
        <v>403</v>
      </c>
      <c r="E1264">
        <v>662</v>
      </c>
      <c r="F1264">
        <v>385</v>
      </c>
      <c r="G1264">
        <v>138.72</v>
      </c>
      <c r="H1264">
        <v>656</v>
      </c>
      <c r="I1264">
        <v>3819</v>
      </c>
      <c r="J1264">
        <v>155.22999999999999</v>
      </c>
      <c r="K1264">
        <v>160.87</v>
      </c>
      <c r="L1264">
        <v>54</v>
      </c>
      <c r="M1264">
        <v>451</v>
      </c>
      <c r="N1264">
        <v>75</v>
      </c>
      <c r="O1264">
        <v>71</v>
      </c>
      <c r="P1264">
        <v>11</v>
      </c>
    </row>
    <row r="1265" spans="1:16" x14ac:dyDescent="0.2">
      <c r="A1265" t="s">
        <v>358</v>
      </c>
      <c r="B1265" t="s">
        <v>437</v>
      </c>
      <c r="C1265" t="s">
        <v>143</v>
      </c>
      <c r="D1265" t="s">
        <v>403</v>
      </c>
      <c r="E1265">
        <v>2108</v>
      </c>
      <c r="F1265">
        <v>602</v>
      </c>
      <c r="G1265">
        <v>101.95</v>
      </c>
      <c r="H1265">
        <v>2629</v>
      </c>
      <c r="I1265">
        <v>11034</v>
      </c>
      <c r="J1265">
        <v>116.53</v>
      </c>
      <c r="K1265">
        <v>118.69</v>
      </c>
      <c r="L1265">
        <v>252</v>
      </c>
      <c r="M1265">
        <v>1059</v>
      </c>
      <c r="N1265">
        <v>446</v>
      </c>
      <c r="O1265">
        <v>243</v>
      </c>
      <c r="P1265">
        <v>108</v>
      </c>
    </row>
    <row r="1266" spans="1:16" x14ac:dyDescent="0.2">
      <c r="A1266" t="s">
        <v>358</v>
      </c>
      <c r="B1266" t="s">
        <v>437</v>
      </c>
      <c r="C1266" t="s">
        <v>144</v>
      </c>
      <c r="D1266" t="s">
        <v>403</v>
      </c>
      <c r="E1266">
        <v>2371</v>
      </c>
      <c r="F1266">
        <v>574</v>
      </c>
      <c r="G1266">
        <v>94.93</v>
      </c>
      <c r="H1266">
        <v>1779</v>
      </c>
      <c r="I1266">
        <v>9298</v>
      </c>
      <c r="J1266">
        <v>123.28</v>
      </c>
      <c r="K1266">
        <v>125.67</v>
      </c>
      <c r="L1266">
        <v>449</v>
      </c>
      <c r="M1266">
        <v>1247</v>
      </c>
      <c r="N1266">
        <v>494</v>
      </c>
      <c r="O1266">
        <v>102</v>
      </c>
      <c r="P1266">
        <v>79</v>
      </c>
    </row>
    <row r="1267" spans="1:16" x14ac:dyDescent="0.2">
      <c r="A1267" t="s">
        <v>358</v>
      </c>
      <c r="B1267" t="s">
        <v>437</v>
      </c>
      <c r="C1267" t="s">
        <v>145</v>
      </c>
      <c r="D1267" t="s">
        <v>403</v>
      </c>
      <c r="E1267">
        <v>1976</v>
      </c>
      <c r="F1267">
        <v>556</v>
      </c>
      <c r="G1267">
        <v>100.69</v>
      </c>
      <c r="H1267">
        <v>1850</v>
      </c>
      <c r="I1267">
        <v>11257</v>
      </c>
      <c r="J1267">
        <v>134.47999999999999</v>
      </c>
      <c r="K1267">
        <v>130.9</v>
      </c>
      <c r="L1267">
        <v>324</v>
      </c>
      <c r="M1267">
        <v>1081</v>
      </c>
      <c r="N1267">
        <v>365</v>
      </c>
      <c r="O1267">
        <v>148</v>
      </c>
      <c r="P1267">
        <v>58</v>
      </c>
    </row>
    <row r="1268" spans="1:16" x14ac:dyDescent="0.2">
      <c r="A1268" t="s">
        <v>358</v>
      </c>
      <c r="B1268" t="s">
        <v>437</v>
      </c>
      <c r="C1268" t="s">
        <v>146</v>
      </c>
      <c r="D1268" t="s">
        <v>403</v>
      </c>
      <c r="E1268">
        <v>2517</v>
      </c>
      <c r="F1268">
        <v>656</v>
      </c>
      <c r="G1268">
        <v>98.66</v>
      </c>
      <c r="H1268">
        <v>2623</v>
      </c>
      <c r="I1268">
        <v>16049</v>
      </c>
      <c r="J1268">
        <v>113.05</v>
      </c>
      <c r="K1268">
        <v>112.7</v>
      </c>
      <c r="L1268">
        <v>346</v>
      </c>
      <c r="M1268">
        <v>1520</v>
      </c>
      <c r="N1268">
        <v>541</v>
      </c>
      <c r="O1268">
        <v>58</v>
      </c>
      <c r="P1268">
        <v>52</v>
      </c>
    </row>
    <row r="1269" spans="1:16" x14ac:dyDescent="0.2">
      <c r="A1269" t="s">
        <v>358</v>
      </c>
      <c r="B1269" t="s">
        <v>437</v>
      </c>
      <c r="C1269" t="s">
        <v>147</v>
      </c>
      <c r="D1269" t="s">
        <v>403</v>
      </c>
      <c r="E1269">
        <v>3955</v>
      </c>
      <c r="F1269">
        <v>726</v>
      </c>
      <c r="G1269">
        <v>83.56</v>
      </c>
      <c r="H1269">
        <v>4749</v>
      </c>
      <c r="I1269">
        <v>24173</v>
      </c>
      <c r="J1269">
        <v>83.29</v>
      </c>
      <c r="K1269">
        <v>77.47</v>
      </c>
      <c r="L1269">
        <v>384</v>
      </c>
      <c r="M1269">
        <v>1485</v>
      </c>
      <c r="N1269">
        <v>1720</v>
      </c>
      <c r="O1269">
        <v>264</v>
      </c>
      <c r="P1269">
        <v>102</v>
      </c>
    </row>
    <row r="1270" spans="1:16" x14ac:dyDescent="0.2">
      <c r="A1270" t="s">
        <v>358</v>
      </c>
      <c r="B1270" t="s">
        <v>437</v>
      </c>
      <c r="C1270" t="s">
        <v>148</v>
      </c>
      <c r="D1270" t="s">
        <v>403</v>
      </c>
      <c r="E1270">
        <v>783</v>
      </c>
      <c r="F1270">
        <v>416</v>
      </c>
      <c r="G1270">
        <v>135.21</v>
      </c>
      <c r="H1270">
        <v>741</v>
      </c>
      <c r="I1270">
        <v>2664</v>
      </c>
      <c r="J1270">
        <v>155.72</v>
      </c>
      <c r="K1270">
        <v>162.6</v>
      </c>
      <c r="L1270">
        <v>140</v>
      </c>
      <c r="M1270">
        <v>473</v>
      </c>
      <c r="N1270">
        <v>138</v>
      </c>
      <c r="O1270">
        <v>21</v>
      </c>
      <c r="P1270">
        <v>11</v>
      </c>
    </row>
    <row r="1271" spans="1:16" x14ac:dyDescent="0.2">
      <c r="A1271" t="s">
        <v>358</v>
      </c>
      <c r="B1271" t="s">
        <v>437</v>
      </c>
      <c r="C1271" t="s">
        <v>149</v>
      </c>
      <c r="D1271" t="s">
        <v>403</v>
      </c>
      <c r="E1271">
        <v>1708</v>
      </c>
      <c r="F1271">
        <v>594</v>
      </c>
      <c r="G1271">
        <v>108.72</v>
      </c>
      <c r="H1271">
        <v>1206</v>
      </c>
      <c r="I1271">
        <v>4840</v>
      </c>
      <c r="J1271">
        <v>130.01</v>
      </c>
      <c r="K1271">
        <v>138.94</v>
      </c>
      <c r="L1271">
        <v>297</v>
      </c>
      <c r="M1271">
        <v>1068</v>
      </c>
      <c r="N1271">
        <v>140</v>
      </c>
      <c r="O1271">
        <v>158</v>
      </c>
      <c r="P1271">
        <v>45</v>
      </c>
    </row>
    <row r="1272" spans="1:16" x14ac:dyDescent="0.2">
      <c r="A1272" t="s">
        <v>358</v>
      </c>
      <c r="B1272" t="s">
        <v>437</v>
      </c>
      <c r="C1272" t="s">
        <v>150</v>
      </c>
      <c r="D1272" t="s">
        <v>403</v>
      </c>
      <c r="E1272">
        <v>6590</v>
      </c>
      <c r="F1272">
        <v>1865</v>
      </c>
      <c r="G1272">
        <v>95.16</v>
      </c>
      <c r="H1272">
        <v>3012</v>
      </c>
      <c r="I1272">
        <v>17365</v>
      </c>
      <c r="J1272">
        <v>127.52</v>
      </c>
      <c r="K1272">
        <v>111.66</v>
      </c>
      <c r="L1272">
        <v>1027</v>
      </c>
      <c r="M1272">
        <v>3880</v>
      </c>
      <c r="N1272">
        <v>961</v>
      </c>
      <c r="O1272">
        <v>578</v>
      </c>
      <c r="P1272">
        <v>144</v>
      </c>
    </row>
    <row r="1273" spans="1:16" x14ac:dyDescent="0.2">
      <c r="A1273" t="s">
        <v>358</v>
      </c>
      <c r="B1273" t="s">
        <v>437</v>
      </c>
      <c r="C1273" t="s">
        <v>151</v>
      </c>
      <c r="D1273" t="s">
        <v>403</v>
      </c>
      <c r="E1273">
        <v>1446</v>
      </c>
      <c r="F1273">
        <v>600</v>
      </c>
      <c r="G1273">
        <v>118.43</v>
      </c>
      <c r="H1273">
        <v>1210</v>
      </c>
      <c r="I1273">
        <v>6565</v>
      </c>
      <c r="J1273">
        <v>140.13999999999999</v>
      </c>
      <c r="K1273">
        <v>141.51</v>
      </c>
      <c r="L1273">
        <v>213</v>
      </c>
      <c r="M1273">
        <v>761</v>
      </c>
      <c r="N1273">
        <v>310</v>
      </c>
      <c r="O1273">
        <v>128</v>
      </c>
      <c r="P1273">
        <v>34</v>
      </c>
    </row>
    <row r="1274" spans="1:16" x14ac:dyDescent="0.2">
      <c r="A1274" t="s">
        <v>358</v>
      </c>
      <c r="B1274" t="s">
        <v>437</v>
      </c>
      <c r="C1274" t="s">
        <v>152</v>
      </c>
      <c r="D1274" t="s">
        <v>403</v>
      </c>
      <c r="E1274">
        <v>3207</v>
      </c>
      <c r="F1274">
        <v>1096</v>
      </c>
      <c r="G1274">
        <v>104.37</v>
      </c>
      <c r="H1274">
        <v>3080</v>
      </c>
      <c r="I1274">
        <v>18032</v>
      </c>
      <c r="J1274">
        <v>111.73</v>
      </c>
      <c r="K1274">
        <v>107.78</v>
      </c>
      <c r="L1274">
        <v>498</v>
      </c>
      <c r="M1274">
        <v>1745</v>
      </c>
      <c r="N1274">
        <v>521</v>
      </c>
      <c r="O1274">
        <v>236</v>
      </c>
      <c r="P1274">
        <v>207</v>
      </c>
    </row>
    <row r="1275" spans="1:16" x14ac:dyDescent="0.2">
      <c r="A1275" t="s">
        <v>358</v>
      </c>
      <c r="B1275" t="s">
        <v>437</v>
      </c>
      <c r="C1275" t="s">
        <v>153</v>
      </c>
      <c r="D1275" t="s">
        <v>403</v>
      </c>
      <c r="E1275">
        <v>569</v>
      </c>
      <c r="F1275">
        <v>216</v>
      </c>
      <c r="G1275">
        <v>116.64</v>
      </c>
      <c r="H1275">
        <v>857</v>
      </c>
      <c r="I1275">
        <v>4694</v>
      </c>
      <c r="J1275">
        <v>166.29</v>
      </c>
      <c r="K1275">
        <v>168.17</v>
      </c>
      <c r="L1275">
        <v>119</v>
      </c>
      <c r="M1275">
        <v>322</v>
      </c>
      <c r="N1275">
        <v>103</v>
      </c>
      <c r="O1275">
        <v>23</v>
      </c>
      <c r="P1275">
        <v>2</v>
      </c>
    </row>
    <row r="1276" spans="1:16" x14ac:dyDescent="0.2">
      <c r="A1276" t="s">
        <v>358</v>
      </c>
      <c r="B1276" t="s">
        <v>437</v>
      </c>
      <c r="C1276" t="s">
        <v>154</v>
      </c>
      <c r="D1276" t="s">
        <v>403</v>
      </c>
      <c r="E1276">
        <v>887</v>
      </c>
      <c r="F1276">
        <v>431</v>
      </c>
      <c r="G1276">
        <v>125.17</v>
      </c>
      <c r="H1276">
        <v>933</v>
      </c>
      <c r="I1276">
        <v>4895</v>
      </c>
      <c r="J1276">
        <v>162.38</v>
      </c>
      <c r="K1276">
        <v>152.58000000000001</v>
      </c>
      <c r="L1276">
        <v>124</v>
      </c>
      <c r="M1276">
        <v>530</v>
      </c>
      <c r="N1276">
        <v>155</v>
      </c>
      <c r="O1276">
        <v>71</v>
      </c>
      <c r="P1276">
        <v>7</v>
      </c>
    </row>
    <row r="1277" spans="1:16" x14ac:dyDescent="0.2">
      <c r="A1277" t="s">
        <v>358</v>
      </c>
      <c r="B1277" t="s">
        <v>437</v>
      </c>
      <c r="C1277" t="s">
        <v>155</v>
      </c>
      <c r="D1277" t="s">
        <v>403</v>
      </c>
      <c r="E1277">
        <v>867</v>
      </c>
      <c r="F1277">
        <v>333</v>
      </c>
      <c r="G1277">
        <v>121.03</v>
      </c>
      <c r="H1277">
        <v>467</v>
      </c>
      <c r="I1277">
        <v>2459</v>
      </c>
      <c r="J1277">
        <v>118.86</v>
      </c>
      <c r="K1277">
        <v>122.45</v>
      </c>
      <c r="L1277">
        <v>128</v>
      </c>
      <c r="M1277">
        <v>476</v>
      </c>
      <c r="N1277">
        <v>157</v>
      </c>
      <c r="O1277">
        <v>71</v>
      </c>
      <c r="P1277">
        <v>35</v>
      </c>
    </row>
    <row r="1278" spans="1:16" x14ac:dyDescent="0.2">
      <c r="A1278" t="s">
        <v>358</v>
      </c>
      <c r="B1278" t="s">
        <v>437</v>
      </c>
      <c r="C1278" t="s">
        <v>156</v>
      </c>
      <c r="D1278" t="s">
        <v>403</v>
      </c>
      <c r="E1278">
        <v>4191</v>
      </c>
      <c r="F1278">
        <v>1375</v>
      </c>
      <c r="G1278">
        <v>113.36</v>
      </c>
      <c r="H1278">
        <v>2667</v>
      </c>
      <c r="I1278">
        <v>13485</v>
      </c>
      <c r="J1278">
        <v>127.55</v>
      </c>
      <c r="K1278">
        <v>120.37</v>
      </c>
      <c r="L1278">
        <v>665</v>
      </c>
      <c r="M1278">
        <v>2405</v>
      </c>
      <c r="N1278">
        <v>648</v>
      </c>
      <c r="O1278">
        <v>400</v>
      </c>
      <c r="P1278">
        <v>73</v>
      </c>
    </row>
    <row r="1279" spans="1:16" x14ac:dyDescent="0.2">
      <c r="A1279" t="s">
        <v>358</v>
      </c>
      <c r="B1279" t="s">
        <v>437</v>
      </c>
      <c r="C1279" t="s">
        <v>377</v>
      </c>
      <c r="D1279" t="s">
        <v>403</v>
      </c>
      <c r="E1279">
        <v>4</v>
      </c>
      <c r="G1279">
        <v>29.75</v>
      </c>
      <c r="I1279">
        <v>1</v>
      </c>
      <c r="K1279">
        <v>1</v>
      </c>
      <c r="M1279">
        <v>4</v>
      </c>
    </row>
    <row r="1280" spans="1:16" x14ac:dyDescent="0.2">
      <c r="A1280" t="s">
        <v>358</v>
      </c>
      <c r="B1280" t="s">
        <v>437</v>
      </c>
      <c r="C1280" t="s">
        <v>157</v>
      </c>
      <c r="D1280" t="s">
        <v>403</v>
      </c>
      <c r="E1280">
        <v>377</v>
      </c>
      <c r="F1280">
        <v>267</v>
      </c>
      <c r="G1280">
        <v>151.28</v>
      </c>
      <c r="H1280">
        <v>302</v>
      </c>
      <c r="I1280">
        <v>1197</v>
      </c>
      <c r="J1280">
        <v>180.92</v>
      </c>
      <c r="K1280">
        <v>175.47</v>
      </c>
      <c r="L1280">
        <v>46</v>
      </c>
      <c r="M1280">
        <v>185</v>
      </c>
      <c r="N1280">
        <v>96</v>
      </c>
      <c r="O1280">
        <v>39</v>
      </c>
      <c r="P1280">
        <v>11</v>
      </c>
    </row>
    <row r="1281" spans="1:16" x14ac:dyDescent="0.2">
      <c r="A1281" t="s">
        <v>358</v>
      </c>
      <c r="B1281" t="s">
        <v>437</v>
      </c>
      <c r="C1281" t="s">
        <v>879</v>
      </c>
      <c r="D1281" t="s">
        <v>403</v>
      </c>
      <c r="H1281">
        <v>1</v>
      </c>
      <c r="I1281">
        <v>3</v>
      </c>
      <c r="J1281">
        <v>163</v>
      </c>
      <c r="K1281">
        <v>73.33</v>
      </c>
    </row>
    <row r="1282" spans="1:16" x14ac:dyDescent="0.2">
      <c r="A1282" t="s">
        <v>358</v>
      </c>
      <c r="B1282" t="s">
        <v>437</v>
      </c>
      <c r="C1282" t="s">
        <v>158</v>
      </c>
      <c r="D1282" t="s">
        <v>403</v>
      </c>
      <c r="E1282">
        <v>4414</v>
      </c>
      <c r="F1282">
        <v>1500</v>
      </c>
      <c r="G1282">
        <v>109.43</v>
      </c>
      <c r="H1282">
        <v>4164</v>
      </c>
      <c r="I1282">
        <v>19376</v>
      </c>
      <c r="J1282">
        <v>114.64</v>
      </c>
      <c r="K1282">
        <v>114.66</v>
      </c>
      <c r="L1282">
        <v>296</v>
      </c>
      <c r="M1282">
        <v>2803</v>
      </c>
      <c r="N1282">
        <v>817</v>
      </c>
      <c r="O1282">
        <v>352</v>
      </c>
      <c r="P1282">
        <v>146</v>
      </c>
    </row>
    <row r="1283" spans="1:16" x14ac:dyDescent="0.2">
      <c r="A1283" t="s">
        <v>358</v>
      </c>
      <c r="B1283" t="s">
        <v>437</v>
      </c>
      <c r="C1283" t="s">
        <v>409</v>
      </c>
      <c r="D1283" t="s">
        <v>403</v>
      </c>
      <c r="H1283">
        <v>419</v>
      </c>
      <c r="I1283">
        <v>957</v>
      </c>
      <c r="J1283">
        <v>92.2</v>
      </c>
      <c r="K1283">
        <v>94.3</v>
      </c>
    </row>
    <row r="1284" spans="1:16" x14ac:dyDescent="0.2">
      <c r="A1284" t="s">
        <v>358</v>
      </c>
      <c r="B1284" t="s">
        <v>437</v>
      </c>
      <c r="C1284" t="s">
        <v>838</v>
      </c>
      <c r="D1284" t="s">
        <v>403</v>
      </c>
      <c r="H1284">
        <v>260</v>
      </c>
      <c r="I1284">
        <v>850</v>
      </c>
      <c r="J1284">
        <v>77.8</v>
      </c>
      <c r="K1284">
        <v>82.13</v>
      </c>
    </row>
    <row r="1285" spans="1:16" x14ac:dyDescent="0.2">
      <c r="A1285" t="s">
        <v>358</v>
      </c>
      <c r="B1285" t="s">
        <v>437</v>
      </c>
      <c r="C1285" t="s">
        <v>886</v>
      </c>
      <c r="D1285" t="s">
        <v>403</v>
      </c>
      <c r="H1285">
        <v>1</v>
      </c>
      <c r="I1285">
        <v>1</v>
      </c>
      <c r="J1285">
        <v>10</v>
      </c>
      <c r="K1285">
        <v>10</v>
      </c>
    </row>
    <row r="1286" spans="1:16" x14ac:dyDescent="0.2">
      <c r="A1286" t="s">
        <v>358</v>
      </c>
      <c r="B1286" t="s">
        <v>437</v>
      </c>
      <c r="C1286" t="s">
        <v>880</v>
      </c>
      <c r="D1286" t="s">
        <v>403</v>
      </c>
      <c r="I1286">
        <v>4</v>
      </c>
      <c r="K1286">
        <v>445.5</v>
      </c>
    </row>
    <row r="1287" spans="1:16" x14ac:dyDescent="0.2">
      <c r="A1287" t="s">
        <v>358</v>
      </c>
      <c r="B1287" t="s">
        <v>437</v>
      </c>
      <c r="C1287" t="s">
        <v>881</v>
      </c>
      <c r="D1287" t="s">
        <v>403</v>
      </c>
      <c r="I1287">
        <v>1</v>
      </c>
      <c r="K1287">
        <v>193</v>
      </c>
    </row>
    <row r="1288" spans="1:16" x14ac:dyDescent="0.2">
      <c r="A1288" t="s">
        <v>358</v>
      </c>
      <c r="B1288" t="s">
        <v>437</v>
      </c>
      <c r="C1288" t="s">
        <v>883</v>
      </c>
      <c r="D1288" t="s">
        <v>403</v>
      </c>
      <c r="E1288">
        <v>1</v>
      </c>
      <c r="F1288">
        <v>1</v>
      </c>
      <c r="G1288">
        <v>229</v>
      </c>
      <c r="O1288">
        <v>1</v>
      </c>
    </row>
    <row r="1289" spans="1:16" x14ac:dyDescent="0.2">
      <c r="A1289" t="s">
        <v>358</v>
      </c>
      <c r="B1289" t="s">
        <v>437</v>
      </c>
      <c r="C1289" t="s">
        <v>159</v>
      </c>
      <c r="D1289" t="s">
        <v>403</v>
      </c>
      <c r="E1289">
        <v>1792</v>
      </c>
      <c r="F1289">
        <v>600</v>
      </c>
      <c r="G1289">
        <v>102.96</v>
      </c>
      <c r="H1289">
        <v>1445</v>
      </c>
      <c r="I1289">
        <v>6393</v>
      </c>
      <c r="J1289">
        <v>114.83</v>
      </c>
      <c r="K1289">
        <v>119.3</v>
      </c>
      <c r="L1289">
        <v>287</v>
      </c>
      <c r="M1289">
        <v>1006</v>
      </c>
      <c r="N1289">
        <v>392</v>
      </c>
      <c r="O1289">
        <v>83</v>
      </c>
      <c r="P1289">
        <v>24</v>
      </c>
    </row>
    <row r="1290" spans="1:16" x14ac:dyDescent="0.2">
      <c r="A1290" t="s">
        <v>358</v>
      </c>
      <c r="B1290" t="s">
        <v>437</v>
      </c>
      <c r="C1290" t="s">
        <v>83</v>
      </c>
      <c r="D1290" t="s">
        <v>403</v>
      </c>
      <c r="E1290">
        <v>227</v>
      </c>
      <c r="F1290">
        <v>128</v>
      </c>
      <c r="G1290">
        <v>146.16</v>
      </c>
      <c r="H1290">
        <v>220</v>
      </c>
      <c r="I1290">
        <v>972</v>
      </c>
      <c r="J1290">
        <v>206.17</v>
      </c>
      <c r="K1290">
        <v>212.66</v>
      </c>
      <c r="L1290">
        <v>20</v>
      </c>
      <c r="M1290">
        <v>134</v>
      </c>
      <c r="N1290">
        <v>54</v>
      </c>
      <c r="O1290">
        <v>6</v>
      </c>
      <c r="P1290">
        <v>13</v>
      </c>
    </row>
    <row r="1291" spans="1:16" x14ac:dyDescent="0.2">
      <c r="A1291" t="s">
        <v>358</v>
      </c>
      <c r="B1291" t="s">
        <v>437</v>
      </c>
      <c r="C1291" t="s">
        <v>161</v>
      </c>
      <c r="D1291" t="s">
        <v>403</v>
      </c>
      <c r="E1291">
        <v>438</v>
      </c>
      <c r="F1291">
        <v>238</v>
      </c>
      <c r="G1291">
        <v>132.91</v>
      </c>
      <c r="H1291">
        <v>226</v>
      </c>
      <c r="I1291">
        <v>1360</v>
      </c>
      <c r="J1291">
        <v>160.37</v>
      </c>
      <c r="K1291">
        <v>154.53</v>
      </c>
      <c r="L1291">
        <v>66</v>
      </c>
      <c r="M1291">
        <v>211</v>
      </c>
      <c r="N1291">
        <v>122</v>
      </c>
      <c r="O1291">
        <v>27</v>
      </c>
      <c r="P1291">
        <v>12</v>
      </c>
    </row>
    <row r="1292" spans="1:16" x14ac:dyDescent="0.2">
      <c r="A1292" t="s">
        <v>358</v>
      </c>
      <c r="B1292" t="s">
        <v>437</v>
      </c>
      <c r="C1292" t="s">
        <v>162</v>
      </c>
      <c r="D1292" t="s">
        <v>403</v>
      </c>
      <c r="E1292">
        <v>376</v>
      </c>
      <c r="F1292">
        <v>245</v>
      </c>
      <c r="G1292">
        <v>155.15</v>
      </c>
      <c r="H1292">
        <v>315</v>
      </c>
      <c r="I1292">
        <v>1843</v>
      </c>
      <c r="J1292">
        <v>173.09</v>
      </c>
      <c r="K1292">
        <v>178.25</v>
      </c>
      <c r="L1292">
        <v>57</v>
      </c>
      <c r="M1292">
        <v>160</v>
      </c>
      <c r="N1292">
        <v>143</v>
      </c>
      <c r="O1292">
        <v>15</v>
      </c>
      <c r="P1292">
        <v>1</v>
      </c>
    </row>
    <row r="1293" spans="1:16" x14ac:dyDescent="0.2">
      <c r="A1293" t="s">
        <v>358</v>
      </c>
      <c r="B1293" t="s">
        <v>437</v>
      </c>
      <c r="C1293" t="s">
        <v>163</v>
      </c>
      <c r="D1293" t="s">
        <v>403</v>
      </c>
      <c r="E1293">
        <v>355</v>
      </c>
      <c r="F1293">
        <v>217</v>
      </c>
      <c r="G1293">
        <v>151.9</v>
      </c>
      <c r="H1293">
        <v>355</v>
      </c>
      <c r="I1293">
        <v>2068</v>
      </c>
      <c r="J1293">
        <v>174.93</v>
      </c>
      <c r="K1293">
        <v>172.31</v>
      </c>
      <c r="L1293">
        <v>52</v>
      </c>
      <c r="M1293">
        <v>233</v>
      </c>
      <c r="N1293">
        <v>57</v>
      </c>
      <c r="O1293">
        <v>11</v>
      </c>
      <c r="P1293">
        <v>2</v>
      </c>
    </row>
    <row r="1294" spans="1:16" x14ac:dyDescent="0.2">
      <c r="A1294" t="s">
        <v>358</v>
      </c>
      <c r="B1294" t="s">
        <v>437</v>
      </c>
      <c r="C1294" t="s">
        <v>378</v>
      </c>
      <c r="D1294" t="s">
        <v>403</v>
      </c>
      <c r="E1294">
        <v>351</v>
      </c>
      <c r="F1294">
        <v>237</v>
      </c>
      <c r="G1294">
        <v>147.85</v>
      </c>
      <c r="H1294">
        <v>275</v>
      </c>
      <c r="I1294">
        <v>1521</v>
      </c>
      <c r="J1294">
        <v>170.77</v>
      </c>
      <c r="K1294">
        <v>187.83</v>
      </c>
      <c r="L1294">
        <v>46</v>
      </c>
      <c r="M1294">
        <v>201</v>
      </c>
      <c r="N1294">
        <v>78</v>
      </c>
      <c r="O1294">
        <v>21</v>
      </c>
      <c r="P1294">
        <v>5</v>
      </c>
    </row>
    <row r="1295" spans="1:16" x14ac:dyDescent="0.2">
      <c r="A1295" t="s">
        <v>358</v>
      </c>
      <c r="B1295" t="s">
        <v>437</v>
      </c>
      <c r="C1295" t="s">
        <v>164</v>
      </c>
      <c r="D1295" t="s">
        <v>403</v>
      </c>
      <c r="E1295">
        <v>667</v>
      </c>
      <c r="F1295">
        <v>371</v>
      </c>
      <c r="G1295">
        <v>131.38</v>
      </c>
      <c r="H1295">
        <v>514</v>
      </c>
      <c r="I1295">
        <v>2517</v>
      </c>
      <c r="J1295">
        <v>153.94999999999999</v>
      </c>
      <c r="K1295">
        <v>161.44</v>
      </c>
      <c r="L1295">
        <v>94</v>
      </c>
      <c r="M1295">
        <v>402</v>
      </c>
      <c r="N1295">
        <v>94</v>
      </c>
      <c r="O1295">
        <v>64</v>
      </c>
      <c r="P1295">
        <v>13</v>
      </c>
    </row>
    <row r="1296" spans="1:16" x14ac:dyDescent="0.2">
      <c r="A1296" t="s">
        <v>358</v>
      </c>
      <c r="B1296" t="s">
        <v>437</v>
      </c>
      <c r="C1296" t="s">
        <v>165</v>
      </c>
      <c r="D1296" t="s">
        <v>403</v>
      </c>
      <c r="E1296">
        <v>531</v>
      </c>
      <c r="F1296">
        <v>280</v>
      </c>
      <c r="G1296">
        <v>125.94</v>
      </c>
      <c r="H1296">
        <v>546</v>
      </c>
      <c r="I1296">
        <v>3074</v>
      </c>
      <c r="J1296">
        <v>172.18</v>
      </c>
      <c r="K1296">
        <v>168.68</v>
      </c>
      <c r="L1296">
        <v>97</v>
      </c>
      <c r="M1296">
        <v>305</v>
      </c>
      <c r="N1296">
        <v>105</v>
      </c>
      <c r="O1296">
        <v>24</v>
      </c>
    </row>
    <row r="1297" spans="1:16" x14ac:dyDescent="0.2">
      <c r="A1297" t="s">
        <v>358</v>
      </c>
      <c r="B1297" t="s">
        <v>437</v>
      </c>
      <c r="C1297" t="s">
        <v>166</v>
      </c>
      <c r="D1297" t="s">
        <v>403</v>
      </c>
      <c r="E1297">
        <v>159</v>
      </c>
      <c r="F1297">
        <v>114</v>
      </c>
      <c r="G1297">
        <v>161.91</v>
      </c>
      <c r="H1297">
        <v>156</v>
      </c>
      <c r="I1297">
        <v>926</v>
      </c>
      <c r="J1297">
        <v>184.8</v>
      </c>
      <c r="K1297">
        <v>215.29</v>
      </c>
      <c r="L1297">
        <v>8</v>
      </c>
      <c r="M1297">
        <v>75</v>
      </c>
      <c r="N1297">
        <v>49</v>
      </c>
      <c r="O1297">
        <v>25</v>
      </c>
      <c r="P1297">
        <v>2</v>
      </c>
    </row>
    <row r="1298" spans="1:16" x14ac:dyDescent="0.2">
      <c r="A1298" t="s">
        <v>358</v>
      </c>
      <c r="B1298" t="s">
        <v>437</v>
      </c>
      <c r="C1298" t="s">
        <v>167</v>
      </c>
      <c r="D1298" t="s">
        <v>403</v>
      </c>
      <c r="E1298">
        <v>284</v>
      </c>
      <c r="F1298">
        <v>190</v>
      </c>
      <c r="G1298">
        <v>155.36000000000001</v>
      </c>
      <c r="H1298">
        <v>221</v>
      </c>
      <c r="I1298">
        <v>983</v>
      </c>
      <c r="J1298">
        <v>213.65</v>
      </c>
      <c r="K1298">
        <v>217.79</v>
      </c>
      <c r="L1298">
        <v>37</v>
      </c>
      <c r="M1298">
        <v>185</v>
      </c>
      <c r="N1298">
        <v>34</v>
      </c>
      <c r="O1298">
        <v>26</v>
      </c>
      <c r="P1298">
        <v>2</v>
      </c>
    </row>
    <row r="1299" spans="1:16" x14ac:dyDescent="0.2">
      <c r="A1299" t="s">
        <v>358</v>
      </c>
      <c r="B1299" t="s">
        <v>437</v>
      </c>
      <c r="C1299" t="s">
        <v>410</v>
      </c>
      <c r="D1299" t="s">
        <v>403</v>
      </c>
      <c r="E1299">
        <v>254456</v>
      </c>
      <c r="F1299">
        <v>60141</v>
      </c>
      <c r="G1299">
        <v>95.45</v>
      </c>
      <c r="H1299">
        <v>489</v>
      </c>
      <c r="I1299">
        <v>2734</v>
      </c>
      <c r="J1299">
        <v>86.43</v>
      </c>
      <c r="K1299">
        <v>92.1</v>
      </c>
      <c r="L1299">
        <v>366</v>
      </c>
      <c r="M1299">
        <v>218089</v>
      </c>
      <c r="N1299">
        <v>35865</v>
      </c>
      <c r="O1299">
        <v>136</v>
      </c>
    </row>
    <row r="1300" spans="1:16" x14ac:dyDescent="0.2">
      <c r="A1300" t="s">
        <v>358</v>
      </c>
      <c r="B1300" t="s">
        <v>363</v>
      </c>
      <c r="C1300" t="s">
        <v>116</v>
      </c>
      <c r="D1300" t="s">
        <v>403</v>
      </c>
      <c r="E1300">
        <v>1507</v>
      </c>
      <c r="F1300">
        <v>508</v>
      </c>
      <c r="G1300">
        <v>93.33</v>
      </c>
      <c r="H1300">
        <v>1841</v>
      </c>
      <c r="I1300">
        <v>11149</v>
      </c>
      <c r="J1300">
        <v>86.22</v>
      </c>
      <c r="K1300">
        <v>89.18</v>
      </c>
      <c r="L1300">
        <v>313</v>
      </c>
      <c r="M1300">
        <v>642</v>
      </c>
      <c r="N1300">
        <v>350</v>
      </c>
      <c r="O1300">
        <v>129</v>
      </c>
      <c r="P1300">
        <v>73</v>
      </c>
    </row>
    <row r="1301" spans="1:16" x14ac:dyDescent="0.2">
      <c r="A1301" t="s">
        <v>358</v>
      </c>
      <c r="B1301" t="s">
        <v>363</v>
      </c>
      <c r="C1301" t="s">
        <v>119</v>
      </c>
      <c r="D1301" t="s">
        <v>403</v>
      </c>
      <c r="E1301">
        <v>887</v>
      </c>
      <c r="F1301">
        <v>447</v>
      </c>
      <c r="G1301">
        <v>124.46</v>
      </c>
      <c r="H1301">
        <v>802</v>
      </c>
      <c r="I1301">
        <v>3823</v>
      </c>
      <c r="J1301">
        <v>143.56</v>
      </c>
      <c r="K1301">
        <v>153.41999999999999</v>
      </c>
      <c r="L1301">
        <v>150</v>
      </c>
      <c r="M1301">
        <v>508</v>
      </c>
      <c r="N1301">
        <v>166</v>
      </c>
      <c r="O1301">
        <v>30</v>
      </c>
      <c r="P1301">
        <v>33</v>
      </c>
    </row>
    <row r="1302" spans="1:16" x14ac:dyDescent="0.2">
      <c r="A1302" t="s">
        <v>358</v>
      </c>
      <c r="B1302" t="s">
        <v>363</v>
      </c>
      <c r="C1302" t="s">
        <v>120</v>
      </c>
      <c r="D1302" t="s">
        <v>403</v>
      </c>
      <c r="E1302">
        <v>575</v>
      </c>
      <c r="F1302">
        <v>328</v>
      </c>
      <c r="G1302">
        <v>131.16</v>
      </c>
      <c r="H1302">
        <v>482</v>
      </c>
      <c r="I1302">
        <v>2345</v>
      </c>
      <c r="J1302">
        <v>172.55</v>
      </c>
      <c r="K1302">
        <v>171.67</v>
      </c>
      <c r="L1302">
        <v>85</v>
      </c>
      <c r="M1302">
        <v>321</v>
      </c>
      <c r="N1302">
        <v>117</v>
      </c>
      <c r="O1302">
        <v>39</v>
      </c>
      <c r="P1302">
        <v>13</v>
      </c>
    </row>
    <row r="1303" spans="1:16" x14ac:dyDescent="0.2">
      <c r="A1303" t="s">
        <v>358</v>
      </c>
      <c r="B1303" t="s">
        <v>363</v>
      </c>
      <c r="C1303" t="s">
        <v>121</v>
      </c>
      <c r="D1303" t="s">
        <v>403</v>
      </c>
      <c r="E1303">
        <v>656</v>
      </c>
      <c r="F1303">
        <v>311</v>
      </c>
      <c r="G1303">
        <v>127.75</v>
      </c>
      <c r="H1303">
        <v>663</v>
      </c>
      <c r="I1303">
        <v>3892</v>
      </c>
      <c r="J1303">
        <v>170.1</v>
      </c>
      <c r="K1303">
        <v>174.61</v>
      </c>
      <c r="L1303">
        <v>123</v>
      </c>
      <c r="M1303">
        <v>398</v>
      </c>
      <c r="N1303">
        <v>99</v>
      </c>
      <c r="O1303">
        <v>30</v>
      </c>
      <c r="P1303">
        <v>6</v>
      </c>
    </row>
    <row r="1304" spans="1:16" x14ac:dyDescent="0.2">
      <c r="A1304" t="s">
        <v>358</v>
      </c>
      <c r="B1304" t="s">
        <v>363</v>
      </c>
      <c r="C1304" t="s">
        <v>130</v>
      </c>
      <c r="D1304" t="s">
        <v>403</v>
      </c>
      <c r="E1304">
        <v>1052</v>
      </c>
      <c r="F1304">
        <v>587</v>
      </c>
      <c r="G1304">
        <v>166.73</v>
      </c>
      <c r="H1304">
        <v>930</v>
      </c>
      <c r="I1304">
        <v>5709</v>
      </c>
      <c r="J1304">
        <v>170.13</v>
      </c>
      <c r="K1304">
        <v>160.57</v>
      </c>
      <c r="L1304">
        <v>116</v>
      </c>
      <c r="M1304">
        <v>643</v>
      </c>
      <c r="N1304">
        <v>229</v>
      </c>
      <c r="O1304">
        <v>52</v>
      </c>
      <c r="P1304">
        <v>12</v>
      </c>
    </row>
    <row r="1305" spans="1:16" x14ac:dyDescent="0.2">
      <c r="A1305" t="s">
        <v>358</v>
      </c>
      <c r="B1305" t="s">
        <v>363</v>
      </c>
      <c r="C1305" t="s">
        <v>132</v>
      </c>
      <c r="D1305" t="s">
        <v>403</v>
      </c>
      <c r="E1305">
        <v>1473</v>
      </c>
      <c r="F1305">
        <v>686</v>
      </c>
      <c r="G1305">
        <v>129.72</v>
      </c>
      <c r="H1305">
        <v>1369</v>
      </c>
      <c r="I1305">
        <v>4935</v>
      </c>
      <c r="J1305">
        <v>135.36000000000001</v>
      </c>
      <c r="K1305">
        <v>146.38</v>
      </c>
      <c r="L1305">
        <v>127</v>
      </c>
      <c r="M1305">
        <v>807</v>
      </c>
      <c r="N1305">
        <v>419</v>
      </c>
      <c r="O1305">
        <v>67</v>
      </c>
      <c r="P1305">
        <v>53</v>
      </c>
    </row>
    <row r="1306" spans="1:16" x14ac:dyDescent="0.2">
      <c r="A1306" t="s">
        <v>358</v>
      </c>
      <c r="B1306" t="s">
        <v>363</v>
      </c>
      <c r="C1306" t="s">
        <v>146</v>
      </c>
      <c r="D1306" t="s">
        <v>403</v>
      </c>
      <c r="E1306">
        <v>2470</v>
      </c>
      <c r="F1306">
        <v>653</v>
      </c>
      <c r="G1306">
        <v>99.53</v>
      </c>
      <c r="H1306">
        <v>2561</v>
      </c>
      <c r="I1306">
        <v>15726</v>
      </c>
      <c r="J1306">
        <v>113.93</v>
      </c>
      <c r="K1306">
        <v>113.42</v>
      </c>
      <c r="L1306">
        <v>345</v>
      </c>
      <c r="M1306">
        <v>1481</v>
      </c>
      <c r="N1306">
        <v>538</v>
      </c>
      <c r="O1306">
        <v>58</v>
      </c>
      <c r="P1306">
        <v>48</v>
      </c>
    </row>
    <row r="1307" spans="1:16" x14ac:dyDescent="0.2">
      <c r="A1307" t="s">
        <v>358</v>
      </c>
      <c r="B1307" t="s">
        <v>363</v>
      </c>
      <c r="C1307" t="s">
        <v>149</v>
      </c>
      <c r="D1307" t="s">
        <v>403</v>
      </c>
      <c r="E1307">
        <v>1673</v>
      </c>
      <c r="F1307">
        <v>590</v>
      </c>
      <c r="G1307">
        <v>109.7</v>
      </c>
      <c r="H1307">
        <v>1175</v>
      </c>
      <c r="I1307">
        <v>4701</v>
      </c>
      <c r="J1307">
        <v>131.30000000000001</v>
      </c>
      <c r="K1307">
        <v>140.72999999999999</v>
      </c>
      <c r="L1307">
        <v>297</v>
      </c>
      <c r="M1307">
        <v>1049</v>
      </c>
      <c r="N1307">
        <v>129</v>
      </c>
      <c r="O1307">
        <v>155</v>
      </c>
      <c r="P1307">
        <v>43</v>
      </c>
    </row>
    <row r="1308" spans="1:16" x14ac:dyDescent="0.2">
      <c r="A1308" t="s">
        <v>358</v>
      </c>
      <c r="B1308" t="s">
        <v>363</v>
      </c>
      <c r="C1308" t="s">
        <v>151</v>
      </c>
      <c r="D1308" t="s">
        <v>403</v>
      </c>
      <c r="E1308">
        <v>1442</v>
      </c>
      <c r="F1308">
        <v>598</v>
      </c>
      <c r="G1308">
        <v>118.54</v>
      </c>
      <c r="H1308">
        <v>1199</v>
      </c>
      <c r="I1308">
        <v>6496</v>
      </c>
      <c r="J1308">
        <v>140.22999999999999</v>
      </c>
      <c r="K1308">
        <v>142.16999999999999</v>
      </c>
      <c r="L1308">
        <v>211</v>
      </c>
      <c r="M1308">
        <v>759</v>
      </c>
      <c r="N1308">
        <v>310</v>
      </c>
      <c r="O1308">
        <v>128</v>
      </c>
      <c r="P1308">
        <v>34</v>
      </c>
    </row>
    <row r="1309" spans="1:16" x14ac:dyDescent="0.2">
      <c r="A1309" t="s">
        <v>358</v>
      </c>
      <c r="B1309" t="s">
        <v>363</v>
      </c>
      <c r="C1309" t="s">
        <v>153</v>
      </c>
      <c r="D1309" t="s">
        <v>403</v>
      </c>
      <c r="E1309">
        <v>563</v>
      </c>
      <c r="F1309">
        <v>215</v>
      </c>
      <c r="G1309">
        <v>117.13</v>
      </c>
      <c r="H1309">
        <v>848</v>
      </c>
      <c r="I1309">
        <v>4651</v>
      </c>
      <c r="J1309">
        <v>166.83</v>
      </c>
      <c r="K1309">
        <v>168.83</v>
      </c>
      <c r="L1309">
        <v>116</v>
      </c>
      <c r="M1309">
        <v>322</v>
      </c>
      <c r="N1309">
        <v>102</v>
      </c>
      <c r="O1309">
        <v>21</v>
      </c>
      <c r="P1309">
        <v>2</v>
      </c>
    </row>
    <row r="1310" spans="1:16" x14ac:dyDescent="0.2">
      <c r="A1310" t="s">
        <v>358</v>
      </c>
      <c r="B1310" t="s">
        <v>363</v>
      </c>
      <c r="C1310" t="s">
        <v>155</v>
      </c>
      <c r="D1310" t="s">
        <v>403</v>
      </c>
      <c r="E1310">
        <v>633</v>
      </c>
      <c r="F1310">
        <v>249</v>
      </c>
      <c r="G1310">
        <v>121.65</v>
      </c>
      <c r="H1310">
        <v>442</v>
      </c>
      <c r="I1310">
        <v>2299</v>
      </c>
      <c r="J1310">
        <v>120.61</v>
      </c>
      <c r="K1310">
        <v>122.58</v>
      </c>
      <c r="L1310">
        <v>76</v>
      </c>
      <c r="M1310">
        <v>339</v>
      </c>
      <c r="N1310">
        <v>143</v>
      </c>
      <c r="O1310">
        <v>53</v>
      </c>
      <c r="P1310">
        <v>22</v>
      </c>
    </row>
    <row r="1311" spans="1:16" x14ac:dyDescent="0.2">
      <c r="A1311" t="s">
        <v>358</v>
      </c>
      <c r="B1311" t="s">
        <v>363</v>
      </c>
      <c r="C1311" t="s">
        <v>161</v>
      </c>
      <c r="D1311" t="s">
        <v>403</v>
      </c>
      <c r="E1311">
        <v>438</v>
      </c>
      <c r="F1311">
        <v>238</v>
      </c>
      <c r="G1311">
        <v>132.91</v>
      </c>
      <c r="H1311">
        <v>226</v>
      </c>
      <c r="I1311">
        <v>1264</v>
      </c>
      <c r="J1311">
        <v>160.37</v>
      </c>
      <c r="K1311">
        <v>159.91999999999999</v>
      </c>
      <c r="L1311">
        <v>66</v>
      </c>
      <c r="M1311">
        <v>211</v>
      </c>
      <c r="N1311">
        <v>122</v>
      </c>
      <c r="O1311">
        <v>27</v>
      </c>
      <c r="P1311">
        <v>12</v>
      </c>
    </row>
    <row r="1312" spans="1:16" x14ac:dyDescent="0.2">
      <c r="A1312" t="s">
        <v>358</v>
      </c>
      <c r="B1312" t="s">
        <v>363</v>
      </c>
      <c r="C1312" t="s">
        <v>378</v>
      </c>
      <c r="D1312" t="s">
        <v>403</v>
      </c>
      <c r="E1312">
        <v>349</v>
      </c>
      <c r="F1312">
        <v>235</v>
      </c>
      <c r="G1312">
        <v>147.78</v>
      </c>
      <c r="H1312">
        <v>275</v>
      </c>
      <c r="I1312">
        <v>1509</v>
      </c>
      <c r="J1312">
        <v>170.77</v>
      </c>
      <c r="K1312">
        <v>187.84</v>
      </c>
      <c r="L1312">
        <v>46</v>
      </c>
      <c r="M1312">
        <v>200</v>
      </c>
      <c r="N1312">
        <v>77</v>
      </c>
      <c r="O1312">
        <v>21</v>
      </c>
      <c r="P1312">
        <v>5</v>
      </c>
    </row>
    <row r="1313" spans="1:16" x14ac:dyDescent="0.2">
      <c r="A1313" t="s">
        <v>358</v>
      </c>
      <c r="B1313" t="s">
        <v>363</v>
      </c>
      <c r="C1313" t="s">
        <v>165</v>
      </c>
      <c r="D1313" t="s">
        <v>403</v>
      </c>
      <c r="E1313">
        <v>530</v>
      </c>
      <c r="F1313">
        <v>279</v>
      </c>
      <c r="G1313">
        <v>125.93</v>
      </c>
      <c r="H1313">
        <v>539</v>
      </c>
      <c r="I1313">
        <v>3041</v>
      </c>
      <c r="J1313">
        <v>172.72</v>
      </c>
      <c r="K1313">
        <v>169.39</v>
      </c>
      <c r="L1313">
        <v>97</v>
      </c>
      <c r="M1313">
        <v>305</v>
      </c>
      <c r="N1313">
        <v>104</v>
      </c>
      <c r="O1313">
        <v>24</v>
      </c>
    </row>
    <row r="1314" spans="1:16" x14ac:dyDescent="0.2">
      <c r="A1314" t="s">
        <v>358</v>
      </c>
      <c r="B1314" t="s">
        <v>364</v>
      </c>
      <c r="C1314" t="s">
        <v>410</v>
      </c>
      <c r="D1314" t="s">
        <v>403</v>
      </c>
      <c r="E1314">
        <v>67</v>
      </c>
      <c r="F1314">
        <v>22</v>
      </c>
      <c r="G1314">
        <v>114.67</v>
      </c>
      <c r="I1314">
        <v>8</v>
      </c>
      <c r="K1314">
        <v>94.25</v>
      </c>
      <c r="M1314">
        <v>65</v>
      </c>
      <c r="N1314">
        <v>2</v>
      </c>
    </row>
    <row r="1315" spans="1:16" x14ac:dyDescent="0.2">
      <c r="A1315" t="s">
        <v>358</v>
      </c>
      <c r="B1315" t="s">
        <v>365</v>
      </c>
      <c r="C1315" t="s">
        <v>403</v>
      </c>
      <c r="D1315" t="s">
        <v>403</v>
      </c>
      <c r="E1315">
        <v>1050</v>
      </c>
      <c r="F1315">
        <v>78</v>
      </c>
      <c r="G1315">
        <v>62.93</v>
      </c>
      <c r="H1315">
        <v>654</v>
      </c>
      <c r="I1315">
        <v>3416</v>
      </c>
      <c r="J1315">
        <v>75.7</v>
      </c>
      <c r="K1315">
        <v>84.11</v>
      </c>
      <c r="L1315">
        <v>58</v>
      </c>
      <c r="M1315">
        <v>573</v>
      </c>
      <c r="N1315">
        <v>301</v>
      </c>
      <c r="O1315">
        <v>70</v>
      </c>
      <c r="P1315">
        <v>47</v>
      </c>
    </row>
    <row r="1316" spans="1:16" x14ac:dyDescent="0.2">
      <c r="A1316" t="s">
        <v>358</v>
      </c>
      <c r="B1316" t="s">
        <v>365</v>
      </c>
      <c r="C1316" t="s">
        <v>143</v>
      </c>
      <c r="D1316" t="s">
        <v>403</v>
      </c>
      <c r="E1316">
        <v>585</v>
      </c>
      <c r="F1316">
        <v>169</v>
      </c>
      <c r="G1316">
        <v>110.1</v>
      </c>
      <c r="H1316">
        <v>912</v>
      </c>
      <c r="I1316">
        <v>4885</v>
      </c>
      <c r="J1316">
        <v>110.61</v>
      </c>
      <c r="K1316">
        <v>106.42</v>
      </c>
      <c r="L1316">
        <v>3</v>
      </c>
      <c r="M1316">
        <v>289</v>
      </c>
      <c r="N1316">
        <v>149</v>
      </c>
      <c r="O1316">
        <v>97</v>
      </c>
      <c r="P1316">
        <v>47</v>
      </c>
    </row>
    <row r="1317" spans="1:16" x14ac:dyDescent="0.2">
      <c r="A1317" t="s">
        <v>358</v>
      </c>
      <c r="B1317" t="s">
        <v>363</v>
      </c>
      <c r="C1317" t="s">
        <v>671</v>
      </c>
      <c r="D1317" t="s">
        <v>403</v>
      </c>
      <c r="E1317">
        <v>354393</v>
      </c>
      <c r="F1317">
        <v>93204</v>
      </c>
      <c r="G1317">
        <v>99.14</v>
      </c>
      <c r="H1317">
        <v>79673</v>
      </c>
      <c r="I1317">
        <v>408043</v>
      </c>
      <c r="J1317">
        <v>129.59</v>
      </c>
      <c r="K1317">
        <v>127.52</v>
      </c>
      <c r="L1317">
        <v>18625</v>
      </c>
      <c r="M1317">
        <v>269564</v>
      </c>
      <c r="N1317">
        <v>55308</v>
      </c>
      <c r="O1317">
        <v>7880</v>
      </c>
      <c r="P1317">
        <v>3011</v>
      </c>
    </row>
    <row r="1318" spans="1:16" x14ac:dyDescent="0.2">
      <c r="A1318" t="s">
        <v>358</v>
      </c>
      <c r="B1318" t="s">
        <v>363</v>
      </c>
      <c r="C1318" t="s">
        <v>403</v>
      </c>
      <c r="D1318" t="s">
        <v>403</v>
      </c>
      <c r="E1318">
        <v>4378</v>
      </c>
      <c r="F1318">
        <v>94</v>
      </c>
      <c r="G1318">
        <v>36.590000000000003</v>
      </c>
      <c r="H1318">
        <v>681</v>
      </c>
      <c r="I1318">
        <v>1815</v>
      </c>
      <c r="J1318">
        <v>86.68</v>
      </c>
      <c r="K1318">
        <v>89.54</v>
      </c>
      <c r="L1318">
        <v>2083</v>
      </c>
      <c r="M1318">
        <v>2203</v>
      </c>
      <c r="N1318">
        <v>74</v>
      </c>
      <c r="O1318">
        <v>16</v>
      </c>
      <c r="P1318">
        <v>2</v>
      </c>
    </row>
    <row r="1319" spans="1:16" x14ac:dyDescent="0.2">
      <c r="A1319" t="s">
        <v>358</v>
      </c>
      <c r="B1319" t="s">
        <v>363</v>
      </c>
      <c r="C1319" t="s">
        <v>123</v>
      </c>
      <c r="D1319" t="s">
        <v>403</v>
      </c>
      <c r="E1319">
        <v>2091</v>
      </c>
      <c r="F1319">
        <v>870</v>
      </c>
      <c r="G1319">
        <v>115.13</v>
      </c>
      <c r="H1319">
        <v>1372</v>
      </c>
      <c r="I1319">
        <v>7756</v>
      </c>
      <c r="J1319">
        <v>128.63999999999999</v>
      </c>
      <c r="K1319">
        <v>122.75</v>
      </c>
      <c r="L1319">
        <v>325</v>
      </c>
      <c r="M1319">
        <v>1130</v>
      </c>
      <c r="N1319">
        <v>440</v>
      </c>
      <c r="O1319">
        <v>161</v>
      </c>
      <c r="P1319">
        <v>33</v>
      </c>
    </row>
    <row r="1320" spans="1:16" x14ac:dyDescent="0.2">
      <c r="A1320" t="s">
        <v>358</v>
      </c>
      <c r="B1320" t="s">
        <v>363</v>
      </c>
      <c r="C1320" t="s">
        <v>125</v>
      </c>
      <c r="D1320" t="s">
        <v>403</v>
      </c>
      <c r="E1320">
        <v>8114</v>
      </c>
      <c r="F1320">
        <v>1640</v>
      </c>
      <c r="G1320">
        <v>91.22</v>
      </c>
      <c r="H1320">
        <v>2808</v>
      </c>
      <c r="I1320">
        <v>14135</v>
      </c>
      <c r="J1320">
        <v>130.59</v>
      </c>
      <c r="K1320">
        <v>119.97</v>
      </c>
      <c r="L1320">
        <v>1312</v>
      </c>
      <c r="M1320">
        <v>4085</v>
      </c>
      <c r="N1320">
        <v>1910</v>
      </c>
      <c r="O1320">
        <v>670</v>
      </c>
      <c r="P1320">
        <v>137</v>
      </c>
    </row>
    <row r="1321" spans="1:16" x14ac:dyDescent="0.2">
      <c r="A1321" t="s">
        <v>358</v>
      </c>
      <c r="B1321" t="s">
        <v>363</v>
      </c>
      <c r="C1321" t="s">
        <v>127</v>
      </c>
      <c r="D1321" t="s">
        <v>403</v>
      </c>
      <c r="E1321">
        <v>3264</v>
      </c>
      <c r="F1321">
        <v>1059</v>
      </c>
      <c r="G1321">
        <v>110.57</v>
      </c>
      <c r="H1321">
        <v>1841</v>
      </c>
      <c r="I1321">
        <v>7396</v>
      </c>
      <c r="J1321">
        <v>130.53</v>
      </c>
      <c r="K1321">
        <v>134.88</v>
      </c>
      <c r="L1321">
        <v>483</v>
      </c>
      <c r="M1321">
        <v>1657</v>
      </c>
      <c r="N1321">
        <v>694</v>
      </c>
      <c r="O1321">
        <v>342</v>
      </c>
      <c r="P1321">
        <v>88</v>
      </c>
    </row>
    <row r="1322" spans="1:16" x14ac:dyDescent="0.2">
      <c r="A1322" t="s">
        <v>358</v>
      </c>
      <c r="B1322" t="s">
        <v>363</v>
      </c>
      <c r="C1322" t="s">
        <v>129</v>
      </c>
      <c r="D1322" t="s">
        <v>403</v>
      </c>
      <c r="E1322">
        <v>2193</v>
      </c>
      <c r="F1322">
        <v>760</v>
      </c>
      <c r="G1322">
        <v>117.68</v>
      </c>
      <c r="H1322">
        <v>1325</v>
      </c>
      <c r="I1322">
        <v>6158</v>
      </c>
      <c r="J1322">
        <v>135.69</v>
      </c>
      <c r="K1322">
        <v>132.35</v>
      </c>
      <c r="L1322">
        <v>330</v>
      </c>
      <c r="M1322">
        <v>1236</v>
      </c>
      <c r="N1322">
        <v>348</v>
      </c>
      <c r="O1322">
        <v>251</v>
      </c>
      <c r="P1322">
        <v>28</v>
      </c>
    </row>
    <row r="1323" spans="1:16" x14ac:dyDescent="0.2">
      <c r="A1323" t="s">
        <v>358</v>
      </c>
      <c r="B1323" t="s">
        <v>363</v>
      </c>
      <c r="C1323" t="s">
        <v>137</v>
      </c>
      <c r="D1323" t="s">
        <v>403</v>
      </c>
      <c r="E1323">
        <v>1912</v>
      </c>
      <c r="F1323">
        <v>802</v>
      </c>
      <c r="G1323">
        <v>120.15</v>
      </c>
      <c r="H1323">
        <v>1623</v>
      </c>
      <c r="I1323">
        <v>8848</v>
      </c>
      <c r="J1323">
        <v>128.82</v>
      </c>
      <c r="K1323">
        <v>127.66</v>
      </c>
      <c r="L1323">
        <v>291</v>
      </c>
      <c r="M1323">
        <v>1084</v>
      </c>
      <c r="N1323">
        <v>356</v>
      </c>
      <c r="O1323">
        <v>109</v>
      </c>
      <c r="P1323">
        <v>72</v>
      </c>
    </row>
    <row r="1324" spans="1:16" x14ac:dyDescent="0.2">
      <c r="A1324" t="s">
        <v>358</v>
      </c>
      <c r="B1324" t="s">
        <v>363</v>
      </c>
      <c r="C1324" t="s">
        <v>138</v>
      </c>
      <c r="D1324" t="s">
        <v>403</v>
      </c>
      <c r="E1324">
        <v>834</v>
      </c>
      <c r="F1324">
        <v>445</v>
      </c>
      <c r="G1324">
        <v>139.30000000000001</v>
      </c>
      <c r="H1324">
        <v>680</v>
      </c>
      <c r="I1324">
        <v>3260</v>
      </c>
      <c r="J1324">
        <v>147.99</v>
      </c>
      <c r="K1324">
        <v>153.83000000000001</v>
      </c>
      <c r="L1324">
        <v>143</v>
      </c>
      <c r="M1324">
        <v>493</v>
      </c>
      <c r="N1324">
        <v>104</v>
      </c>
      <c r="O1324">
        <v>78</v>
      </c>
      <c r="P1324">
        <v>16</v>
      </c>
    </row>
    <row r="1325" spans="1:16" x14ac:dyDescent="0.2">
      <c r="A1325" t="s">
        <v>358</v>
      </c>
      <c r="B1325" t="s">
        <v>363</v>
      </c>
      <c r="C1325" t="s">
        <v>140</v>
      </c>
      <c r="D1325" t="s">
        <v>403</v>
      </c>
      <c r="E1325">
        <v>1950</v>
      </c>
      <c r="F1325">
        <v>784</v>
      </c>
      <c r="G1325">
        <v>119.79</v>
      </c>
      <c r="H1325">
        <v>2242</v>
      </c>
      <c r="I1325">
        <v>10847</v>
      </c>
      <c r="J1325">
        <v>119.3</v>
      </c>
      <c r="K1325">
        <v>134.9</v>
      </c>
      <c r="L1325">
        <v>343</v>
      </c>
      <c r="M1325">
        <v>1111</v>
      </c>
      <c r="N1325">
        <v>434</v>
      </c>
      <c r="O1325">
        <v>41</v>
      </c>
      <c r="P1325">
        <v>21</v>
      </c>
    </row>
    <row r="1326" spans="1:16" x14ac:dyDescent="0.2">
      <c r="A1326" t="s">
        <v>358</v>
      </c>
      <c r="B1326" t="s">
        <v>363</v>
      </c>
      <c r="C1326" t="s">
        <v>142</v>
      </c>
      <c r="D1326" t="s">
        <v>403</v>
      </c>
      <c r="E1326">
        <v>659</v>
      </c>
      <c r="F1326">
        <v>384</v>
      </c>
      <c r="G1326">
        <v>138.78</v>
      </c>
      <c r="H1326">
        <v>649</v>
      </c>
      <c r="I1326">
        <v>3781</v>
      </c>
      <c r="J1326">
        <v>156.24</v>
      </c>
      <c r="K1326">
        <v>161.68</v>
      </c>
      <c r="L1326">
        <v>54</v>
      </c>
      <c r="M1326">
        <v>448</v>
      </c>
      <c r="N1326">
        <v>75</v>
      </c>
      <c r="O1326">
        <v>71</v>
      </c>
      <c r="P1326">
        <v>11</v>
      </c>
    </row>
    <row r="1327" spans="1:16" x14ac:dyDescent="0.2">
      <c r="A1327" t="s">
        <v>358</v>
      </c>
      <c r="B1327" t="s">
        <v>363</v>
      </c>
      <c r="C1327" t="s">
        <v>143</v>
      </c>
      <c r="D1327" t="s">
        <v>403</v>
      </c>
      <c r="E1327">
        <v>1517</v>
      </c>
      <c r="F1327">
        <v>431</v>
      </c>
      <c r="G1327">
        <v>98.74</v>
      </c>
      <c r="H1327">
        <v>1710</v>
      </c>
      <c r="I1327">
        <v>6111</v>
      </c>
      <c r="J1327">
        <v>119.64</v>
      </c>
      <c r="K1327">
        <v>128.51</v>
      </c>
      <c r="L1327">
        <v>249</v>
      </c>
      <c r="M1327">
        <v>768</v>
      </c>
      <c r="N1327">
        <v>296</v>
      </c>
      <c r="O1327">
        <v>143</v>
      </c>
      <c r="P1327">
        <v>61</v>
      </c>
    </row>
    <row r="1328" spans="1:16" x14ac:dyDescent="0.2">
      <c r="A1328" t="s">
        <v>358</v>
      </c>
      <c r="B1328" t="s">
        <v>363</v>
      </c>
      <c r="C1328" t="s">
        <v>150</v>
      </c>
      <c r="D1328" t="s">
        <v>403</v>
      </c>
      <c r="E1328">
        <v>6543</v>
      </c>
      <c r="F1328">
        <v>1852</v>
      </c>
      <c r="G1328">
        <v>95.24</v>
      </c>
      <c r="H1328">
        <v>2978</v>
      </c>
      <c r="I1328">
        <v>17175</v>
      </c>
      <c r="J1328">
        <v>128.18</v>
      </c>
      <c r="K1328">
        <v>112.24</v>
      </c>
      <c r="L1328">
        <v>1022</v>
      </c>
      <c r="M1328">
        <v>3856</v>
      </c>
      <c r="N1328">
        <v>948</v>
      </c>
      <c r="O1328">
        <v>575</v>
      </c>
      <c r="P1328">
        <v>142</v>
      </c>
    </row>
    <row r="1329" spans="1:16" x14ac:dyDescent="0.2">
      <c r="A1329" t="s">
        <v>358</v>
      </c>
      <c r="B1329" t="s">
        <v>363</v>
      </c>
      <c r="C1329" t="s">
        <v>152</v>
      </c>
      <c r="D1329" t="s">
        <v>403</v>
      </c>
      <c r="E1329">
        <v>3159</v>
      </c>
      <c r="F1329">
        <v>1091</v>
      </c>
      <c r="G1329">
        <v>104.9</v>
      </c>
      <c r="H1329">
        <v>3034</v>
      </c>
      <c r="I1329">
        <v>16790</v>
      </c>
      <c r="J1329">
        <v>112.39</v>
      </c>
      <c r="K1329">
        <v>109.98</v>
      </c>
      <c r="L1329">
        <v>498</v>
      </c>
      <c r="M1329">
        <v>1728</v>
      </c>
      <c r="N1329">
        <v>497</v>
      </c>
      <c r="O1329">
        <v>231</v>
      </c>
      <c r="P1329">
        <v>205</v>
      </c>
    </row>
    <row r="1330" spans="1:16" x14ac:dyDescent="0.2">
      <c r="A1330" t="s">
        <v>358</v>
      </c>
      <c r="B1330" t="s">
        <v>363</v>
      </c>
      <c r="C1330" t="s">
        <v>154</v>
      </c>
      <c r="D1330" t="s">
        <v>403</v>
      </c>
      <c r="E1330">
        <v>885</v>
      </c>
      <c r="F1330">
        <v>430</v>
      </c>
      <c r="G1330">
        <v>125.12</v>
      </c>
      <c r="H1330">
        <v>926</v>
      </c>
      <c r="I1330">
        <v>4860</v>
      </c>
      <c r="J1330">
        <v>163.13999999999999</v>
      </c>
      <c r="K1330">
        <v>152.99</v>
      </c>
      <c r="L1330">
        <v>124</v>
      </c>
      <c r="M1330">
        <v>530</v>
      </c>
      <c r="N1330">
        <v>154</v>
      </c>
      <c r="O1330">
        <v>70</v>
      </c>
      <c r="P1330">
        <v>7</v>
      </c>
    </row>
    <row r="1331" spans="1:16" x14ac:dyDescent="0.2">
      <c r="A1331" t="s">
        <v>358</v>
      </c>
      <c r="B1331" t="s">
        <v>363</v>
      </c>
      <c r="C1331" t="s">
        <v>157</v>
      </c>
      <c r="D1331" t="s">
        <v>403</v>
      </c>
      <c r="E1331">
        <v>375</v>
      </c>
      <c r="F1331">
        <v>267</v>
      </c>
      <c r="G1331">
        <v>151.9</v>
      </c>
      <c r="H1331">
        <v>301</v>
      </c>
      <c r="I1331">
        <v>1182</v>
      </c>
      <c r="J1331">
        <v>180.95</v>
      </c>
      <c r="K1331">
        <v>176.88</v>
      </c>
      <c r="L1331">
        <v>46</v>
      </c>
      <c r="M1331">
        <v>183</v>
      </c>
      <c r="N1331">
        <v>96</v>
      </c>
      <c r="O1331">
        <v>39</v>
      </c>
      <c r="P1331">
        <v>11</v>
      </c>
    </row>
    <row r="1332" spans="1:16" x14ac:dyDescent="0.2">
      <c r="A1332" t="s">
        <v>358</v>
      </c>
      <c r="B1332" t="s">
        <v>363</v>
      </c>
      <c r="C1332" t="s">
        <v>166</v>
      </c>
      <c r="D1332" t="s">
        <v>403</v>
      </c>
      <c r="E1332">
        <v>157</v>
      </c>
      <c r="F1332">
        <v>113</v>
      </c>
      <c r="G1332">
        <v>162.72999999999999</v>
      </c>
      <c r="H1332">
        <v>155</v>
      </c>
      <c r="I1332">
        <v>921</v>
      </c>
      <c r="J1332">
        <v>185.99</v>
      </c>
      <c r="K1332">
        <v>215.29</v>
      </c>
      <c r="L1332">
        <v>7</v>
      </c>
      <c r="M1332">
        <v>74</v>
      </c>
      <c r="N1332">
        <v>49</v>
      </c>
      <c r="O1332">
        <v>25</v>
      </c>
      <c r="P1332">
        <v>2</v>
      </c>
    </row>
    <row r="1333" spans="1:16" x14ac:dyDescent="0.2">
      <c r="A1333" t="s">
        <v>358</v>
      </c>
      <c r="B1333" t="s">
        <v>364</v>
      </c>
      <c r="C1333" t="s">
        <v>403</v>
      </c>
      <c r="D1333" t="s">
        <v>403</v>
      </c>
      <c r="E1333">
        <v>714</v>
      </c>
      <c r="F1333">
        <v>453</v>
      </c>
      <c r="G1333">
        <v>226.44</v>
      </c>
      <c r="H1333">
        <v>276</v>
      </c>
      <c r="I1333">
        <v>1675</v>
      </c>
      <c r="J1333">
        <v>26.28</v>
      </c>
      <c r="K1333">
        <v>37.86</v>
      </c>
      <c r="L1333">
        <v>112</v>
      </c>
      <c r="M1333">
        <v>527</v>
      </c>
      <c r="N1333">
        <v>26</v>
      </c>
      <c r="O1333">
        <v>32</v>
      </c>
      <c r="P1333">
        <v>17</v>
      </c>
    </row>
    <row r="1334" spans="1:16" x14ac:dyDescent="0.2">
      <c r="A1334" t="s">
        <v>358</v>
      </c>
      <c r="B1334" t="s">
        <v>364</v>
      </c>
      <c r="C1334" t="s">
        <v>140</v>
      </c>
      <c r="D1334" t="s">
        <v>403</v>
      </c>
      <c r="E1334">
        <v>7936</v>
      </c>
      <c r="F1334">
        <v>801</v>
      </c>
      <c r="G1334">
        <v>59.11</v>
      </c>
      <c r="H1334">
        <v>3356</v>
      </c>
      <c r="I1334">
        <v>19918</v>
      </c>
      <c r="J1334">
        <v>74.25</v>
      </c>
      <c r="K1334">
        <v>73.319999999999993</v>
      </c>
      <c r="L1334">
        <v>2358</v>
      </c>
      <c r="M1334">
        <v>3935</v>
      </c>
      <c r="N1334">
        <v>353</v>
      </c>
      <c r="O1334">
        <v>1046</v>
      </c>
      <c r="P1334">
        <v>244</v>
      </c>
    </row>
    <row r="1335" spans="1:16" x14ac:dyDescent="0.2">
      <c r="A1335" t="s">
        <v>358</v>
      </c>
      <c r="B1335" t="s">
        <v>366</v>
      </c>
      <c r="C1335" t="s">
        <v>403</v>
      </c>
      <c r="D1335" t="s">
        <v>403</v>
      </c>
      <c r="E1335">
        <v>474</v>
      </c>
      <c r="F1335">
        <v>129</v>
      </c>
      <c r="G1335">
        <v>91.17</v>
      </c>
      <c r="H1335">
        <v>395</v>
      </c>
      <c r="I1335">
        <v>1835</v>
      </c>
      <c r="J1335">
        <v>109.31</v>
      </c>
      <c r="K1335">
        <v>115.9</v>
      </c>
      <c r="L1335">
        <v>10</v>
      </c>
      <c r="M1335">
        <v>309</v>
      </c>
      <c r="N1335">
        <v>102</v>
      </c>
      <c r="O1335">
        <v>37</v>
      </c>
      <c r="P1335">
        <v>16</v>
      </c>
    </row>
    <row r="1336" spans="1:16" x14ac:dyDescent="0.2">
      <c r="A1336" t="s">
        <v>358</v>
      </c>
      <c r="B1336" t="s">
        <v>366</v>
      </c>
      <c r="C1336" t="s">
        <v>158</v>
      </c>
      <c r="D1336" t="s">
        <v>403</v>
      </c>
      <c r="E1336">
        <v>1021</v>
      </c>
      <c r="F1336">
        <v>234</v>
      </c>
      <c r="G1336">
        <v>86.31</v>
      </c>
      <c r="H1336">
        <v>892</v>
      </c>
      <c r="I1336">
        <v>5175</v>
      </c>
      <c r="J1336">
        <v>94.67</v>
      </c>
      <c r="K1336">
        <v>99.54</v>
      </c>
      <c r="L1336">
        <v>11</v>
      </c>
      <c r="M1336">
        <v>753</v>
      </c>
      <c r="N1336">
        <v>153</v>
      </c>
      <c r="O1336">
        <v>69</v>
      </c>
      <c r="P1336">
        <v>35</v>
      </c>
    </row>
    <row r="1337" spans="1:16" x14ac:dyDescent="0.2">
      <c r="A1337" t="s">
        <v>358</v>
      </c>
      <c r="B1337" t="s">
        <v>363</v>
      </c>
      <c r="C1337" t="s">
        <v>118</v>
      </c>
      <c r="D1337" t="s">
        <v>403</v>
      </c>
      <c r="E1337">
        <v>979</v>
      </c>
      <c r="F1337">
        <v>493</v>
      </c>
      <c r="G1337">
        <v>124.8</v>
      </c>
      <c r="H1337">
        <v>833</v>
      </c>
      <c r="I1337">
        <v>3208</v>
      </c>
      <c r="J1337">
        <v>160.34</v>
      </c>
      <c r="K1337">
        <v>162.44</v>
      </c>
      <c r="L1337">
        <v>151</v>
      </c>
      <c r="M1337">
        <v>512</v>
      </c>
      <c r="N1337">
        <v>288</v>
      </c>
      <c r="O1337">
        <v>10</v>
      </c>
      <c r="P1337">
        <v>18</v>
      </c>
    </row>
    <row r="1338" spans="1:16" x14ac:dyDescent="0.2">
      <c r="A1338" t="s">
        <v>358</v>
      </c>
      <c r="B1338" t="s">
        <v>363</v>
      </c>
      <c r="C1338" t="s">
        <v>91</v>
      </c>
      <c r="D1338" t="s">
        <v>403</v>
      </c>
      <c r="E1338">
        <v>3355</v>
      </c>
      <c r="F1338">
        <v>1194</v>
      </c>
      <c r="G1338">
        <v>126.7</v>
      </c>
      <c r="H1338">
        <v>1703</v>
      </c>
      <c r="I1338">
        <v>10855</v>
      </c>
      <c r="J1338">
        <v>135.83000000000001</v>
      </c>
      <c r="K1338">
        <v>124.7</v>
      </c>
      <c r="L1338">
        <v>313</v>
      </c>
      <c r="M1338">
        <v>1781</v>
      </c>
      <c r="N1338">
        <v>793</v>
      </c>
      <c r="O1338">
        <v>311</v>
      </c>
      <c r="P1338">
        <v>157</v>
      </c>
    </row>
    <row r="1339" spans="1:16" x14ac:dyDescent="0.2">
      <c r="A1339" t="s">
        <v>358</v>
      </c>
      <c r="B1339" t="s">
        <v>363</v>
      </c>
      <c r="C1339" t="s">
        <v>94</v>
      </c>
      <c r="D1339" t="s">
        <v>403</v>
      </c>
      <c r="E1339">
        <v>2789</v>
      </c>
      <c r="F1339">
        <v>688</v>
      </c>
      <c r="G1339">
        <v>96.53</v>
      </c>
      <c r="H1339">
        <v>2937</v>
      </c>
      <c r="I1339">
        <v>13230</v>
      </c>
      <c r="J1339">
        <v>131.66</v>
      </c>
      <c r="K1339">
        <v>122.8</v>
      </c>
      <c r="L1339">
        <v>591</v>
      </c>
      <c r="M1339">
        <v>1639</v>
      </c>
      <c r="N1339">
        <v>282</v>
      </c>
      <c r="O1339">
        <v>112</v>
      </c>
      <c r="P1339">
        <v>164</v>
      </c>
    </row>
    <row r="1340" spans="1:16" x14ac:dyDescent="0.2">
      <c r="A1340" t="s">
        <v>358</v>
      </c>
      <c r="B1340" t="s">
        <v>363</v>
      </c>
      <c r="C1340" t="s">
        <v>141</v>
      </c>
      <c r="D1340" t="s">
        <v>403</v>
      </c>
      <c r="E1340">
        <v>1893</v>
      </c>
      <c r="F1340">
        <v>640</v>
      </c>
      <c r="G1340">
        <v>113.33</v>
      </c>
      <c r="H1340">
        <v>1793</v>
      </c>
      <c r="I1340">
        <v>9650</v>
      </c>
      <c r="J1340">
        <v>126.06</v>
      </c>
      <c r="K1340">
        <v>126.46</v>
      </c>
      <c r="L1340">
        <v>300</v>
      </c>
      <c r="M1340">
        <v>1144</v>
      </c>
      <c r="N1340">
        <v>333</v>
      </c>
      <c r="O1340">
        <v>61</v>
      </c>
      <c r="P1340">
        <v>55</v>
      </c>
    </row>
    <row r="1341" spans="1:16" x14ac:dyDescent="0.2">
      <c r="A1341" t="s">
        <v>358</v>
      </c>
      <c r="B1341" t="s">
        <v>363</v>
      </c>
      <c r="C1341" t="s">
        <v>83</v>
      </c>
      <c r="D1341" t="s">
        <v>403</v>
      </c>
      <c r="E1341">
        <v>225</v>
      </c>
      <c r="F1341">
        <v>128</v>
      </c>
      <c r="G1341">
        <v>146.99</v>
      </c>
      <c r="H1341">
        <v>219</v>
      </c>
      <c r="I1341">
        <v>962</v>
      </c>
      <c r="J1341">
        <v>206.32</v>
      </c>
      <c r="K1341">
        <v>214.09</v>
      </c>
      <c r="L1341">
        <v>19</v>
      </c>
      <c r="M1341">
        <v>133</v>
      </c>
      <c r="N1341">
        <v>54</v>
      </c>
      <c r="O1341">
        <v>6</v>
      </c>
      <c r="P1341">
        <v>13</v>
      </c>
    </row>
    <row r="1342" spans="1:16" x14ac:dyDescent="0.2">
      <c r="A1342" t="s">
        <v>358</v>
      </c>
      <c r="B1342" t="s">
        <v>363</v>
      </c>
      <c r="C1342" t="s">
        <v>163</v>
      </c>
      <c r="D1342" t="s">
        <v>403</v>
      </c>
      <c r="E1342">
        <v>353</v>
      </c>
      <c r="F1342">
        <v>217</v>
      </c>
      <c r="G1342">
        <v>152.41</v>
      </c>
      <c r="H1342">
        <v>353</v>
      </c>
      <c r="I1342">
        <v>2059</v>
      </c>
      <c r="J1342">
        <v>175.13</v>
      </c>
      <c r="K1342">
        <v>172.47</v>
      </c>
      <c r="L1342">
        <v>52</v>
      </c>
      <c r="M1342">
        <v>231</v>
      </c>
      <c r="N1342">
        <v>57</v>
      </c>
      <c r="O1342">
        <v>11</v>
      </c>
      <c r="P1342">
        <v>2</v>
      </c>
    </row>
    <row r="1343" spans="1:16" x14ac:dyDescent="0.2">
      <c r="A1343" t="s">
        <v>358</v>
      </c>
      <c r="B1343" t="s">
        <v>364</v>
      </c>
      <c r="C1343" t="s">
        <v>91</v>
      </c>
      <c r="D1343" t="s">
        <v>403</v>
      </c>
      <c r="E1343">
        <v>8050</v>
      </c>
      <c r="F1343">
        <v>811</v>
      </c>
      <c r="G1343">
        <v>57.82</v>
      </c>
      <c r="H1343">
        <v>3826</v>
      </c>
      <c r="I1343">
        <v>22682</v>
      </c>
      <c r="J1343">
        <v>71.010000000000005</v>
      </c>
      <c r="K1343">
        <v>79.8</v>
      </c>
      <c r="L1343">
        <v>2538</v>
      </c>
      <c r="M1343">
        <v>3391</v>
      </c>
      <c r="N1343">
        <v>690</v>
      </c>
      <c r="O1343">
        <v>1311</v>
      </c>
      <c r="P1343">
        <v>120</v>
      </c>
    </row>
    <row r="1344" spans="1:16" x14ac:dyDescent="0.2">
      <c r="A1344" t="s">
        <v>358</v>
      </c>
      <c r="B1344" t="s">
        <v>364</v>
      </c>
      <c r="C1344" t="s">
        <v>136</v>
      </c>
      <c r="D1344" t="s">
        <v>403</v>
      </c>
      <c r="E1344">
        <v>4569</v>
      </c>
      <c r="F1344">
        <v>729</v>
      </c>
      <c r="G1344">
        <v>72.61</v>
      </c>
      <c r="H1344">
        <v>2400</v>
      </c>
      <c r="I1344">
        <v>14366</v>
      </c>
      <c r="J1344">
        <v>63.35</v>
      </c>
      <c r="K1344">
        <v>63.7</v>
      </c>
      <c r="L1344">
        <v>781</v>
      </c>
      <c r="M1344">
        <v>3012</v>
      </c>
      <c r="N1344">
        <v>170</v>
      </c>
      <c r="O1344">
        <v>366</v>
      </c>
      <c r="P1344">
        <v>240</v>
      </c>
    </row>
    <row r="1345" spans="1:16" x14ac:dyDescent="0.2">
      <c r="A1345" t="s">
        <v>358</v>
      </c>
      <c r="B1345" t="s">
        <v>365</v>
      </c>
      <c r="C1345" t="s">
        <v>126</v>
      </c>
      <c r="D1345" t="s">
        <v>403</v>
      </c>
      <c r="E1345">
        <v>790</v>
      </c>
      <c r="F1345">
        <v>187</v>
      </c>
      <c r="G1345">
        <v>99.67</v>
      </c>
      <c r="H1345">
        <v>927</v>
      </c>
      <c r="I1345">
        <v>5225</v>
      </c>
      <c r="J1345">
        <v>108.28</v>
      </c>
      <c r="K1345">
        <v>109.64</v>
      </c>
      <c r="L1345">
        <v>2</v>
      </c>
      <c r="M1345">
        <v>288</v>
      </c>
      <c r="N1345">
        <v>150</v>
      </c>
      <c r="O1345">
        <v>276</v>
      </c>
      <c r="P1345">
        <v>74</v>
      </c>
    </row>
    <row r="1346" spans="1:16" x14ac:dyDescent="0.2">
      <c r="A1346" t="s">
        <v>358</v>
      </c>
      <c r="B1346" t="s">
        <v>366</v>
      </c>
      <c r="C1346" t="s">
        <v>671</v>
      </c>
      <c r="D1346" t="s">
        <v>403</v>
      </c>
      <c r="E1346">
        <v>6429</v>
      </c>
      <c r="F1346">
        <v>1659</v>
      </c>
      <c r="G1346">
        <v>91.41</v>
      </c>
      <c r="H1346">
        <v>2038</v>
      </c>
      <c r="I1346">
        <v>10281</v>
      </c>
      <c r="J1346">
        <v>106.2</v>
      </c>
      <c r="K1346">
        <v>112.91</v>
      </c>
      <c r="L1346">
        <v>25</v>
      </c>
      <c r="M1346">
        <v>5434</v>
      </c>
      <c r="N1346">
        <v>499</v>
      </c>
      <c r="O1346">
        <v>345</v>
      </c>
      <c r="P1346">
        <v>123</v>
      </c>
    </row>
    <row r="1347" spans="1:16" x14ac:dyDescent="0.2">
      <c r="A1347" t="s">
        <v>358</v>
      </c>
      <c r="B1347" t="s">
        <v>366</v>
      </c>
      <c r="C1347" t="s">
        <v>126</v>
      </c>
      <c r="D1347" t="s">
        <v>403</v>
      </c>
      <c r="E1347">
        <v>696</v>
      </c>
      <c r="F1347">
        <v>217</v>
      </c>
      <c r="G1347">
        <v>103.46</v>
      </c>
      <c r="H1347">
        <v>751</v>
      </c>
      <c r="I1347">
        <v>3259</v>
      </c>
      <c r="J1347">
        <v>118.27</v>
      </c>
      <c r="K1347">
        <v>132.33000000000001</v>
      </c>
      <c r="L1347">
        <v>2</v>
      </c>
      <c r="M1347">
        <v>271</v>
      </c>
      <c r="N1347">
        <v>116</v>
      </c>
      <c r="O1347">
        <v>232</v>
      </c>
      <c r="P1347">
        <v>72</v>
      </c>
    </row>
    <row r="1348" spans="1:16" x14ac:dyDescent="0.2">
      <c r="A1348" t="s">
        <v>358</v>
      </c>
      <c r="B1348" t="s">
        <v>366</v>
      </c>
      <c r="C1348" t="s">
        <v>410</v>
      </c>
      <c r="D1348" t="s">
        <v>403</v>
      </c>
      <c r="E1348">
        <v>4238</v>
      </c>
      <c r="F1348">
        <v>1079</v>
      </c>
      <c r="G1348">
        <v>90.69</v>
      </c>
      <c r="I1348">
        <v>12</v>
      </c>
      <c r="K1348">
        <v>143.91999999999999</v>
      </c>
      <c r="L1348">
        <v>2</v>
      </c>
      <c r="M1348">
        <v>4101</v>
      </c>
      <c r="N1348">
        <v>128</v>
      </c>
      <c r="O1348">
        <v>7</v>
      </c>
    </row>
    <row r="1349" spans="1:16" x14ac:dyDescent="0.2">
      <c r="A1349" t="s">
        <v>358</v>
      </c>
      <c r="B1349" t="s">
        <v>363</v>
      </c>
      <c r="C1349" t="s">
        <v>115</v>
      </c>
      <c r="D1349" t="s">
        <v>403</v>
      </c>
      <c r="E1349">
        <v>697</v>
      </c>
      <c r="F1349">
        <v>342</v>
      </c>
      <c r="G1349">
        <v>138.6</v>
      </c>
      <c r="H1349">
        <v>727</v>
      </c>
      <c r="I1349">
        <v>2779</v>
      </c>
      <c r="J1349">
        <v>154.16999999999999</v>
      </c>
      <c r="K1349">
        <v>151.6</v>
      </c>
      <c r="L1349">
        <v>115</v>
      </c>
      <c r="M1349">
        <v>412</v>
      </c>
      <c r="N1349">
        <v>149</v>
      </c>
      <c r="O1349">
        <v>20</v>
      </c>
      <c r="P1349">
        <v>1</v>
      </c>
    </row>
    <row r="1350" spans="1:16" x14ac:dyDescent="0.2">
      <c r="A1350" t="s">
        <v>358</v>
      </c>
      <c r="B1350" t="s">
        <v>363</v>
      </c>
      <c r="C1350" t="s">
        <v>117</v>
      </c>
      <c r="D1350" t="s">
        <v>403</v>
      </c>
      <c r="E1350">
        <v>1329</v>
      </c>
      <c r="F1350">
        <v>426</v>
      </c>
      <c r="G1350">
        <v>114.15</v>
      </c>
      <c r="H1350">
        <v>862</v>
      </c>
      <c r="I1350">
        <v>4747</v>
      </c>
      <c r="J1350">
        <v>145.76</v>
      </c>
      <c r="K1350">
        <v>141.75</v>
      </c>
      <c r="L1350">
        <v>241</v>
      </c>
      <c r="M1350">
        <v>689</v>
      </c>
      <c r="N1350">
        <v>296</v>
      </c>
      <c r="O1350">
        <v>69</v>
      </c>
      <c r="P1350">
        <v>34</v>
      </c>
    </row>
    <row r="1351" spans="1:16" x14ac:dyDescent="0.2">
      <c r="A1351" t="s">
        <v>358</v>
      </c>
      <c r="B1351" t="s">
        <v>363</v>
      </c>
      <c r="C1351" t="s">
        <v>122</v>
      </c>
      <c r="D1351" t="s">
        <v>403</v>
      </c>
      <c r="E1351">
        <v>517</v>
      </c>
      <c r="F1351">
        <v>248</v>
      </c>
      <c r="G1351">
        <v>129.78</v>
      </c>
      <c r="H1351">
        <v>333</v>
      </c>
      <c r="I1351">
        <v>2515</v>
      </c>
      <c r="J1351">
        <v>180.68</v>
      </c>
      <c r="K1351">
        <v>169.53</v>
      </c>
      <c r="L1351">
        <v>80</v>
      </c>
      <c r="M1351">
        <v>222</v>
      </c>
      <c r="N1351">
        <v>154</v>
      </c>
      <c r="O1351">
        <v>44</v>
      </c>
      <c r="P1351">
        <v>17</v>
      </c>
    </row>
    <row r="1352" spans="1:16" x14ac:dyDescent="0.2">
      <c r="A1352" t="s">
        <v>358</v>
      </c>
      <c r="B1352" t="s">
        <v>363</v>
      </c>
      <c r="C1352" t="s">
        <v>124</v>
      </c>
      <c r="D1352" t="s">
        <v>403</v>
      </c>
      <c r="E1352">
        <v>4386</v>
      </c>
      <c r="F1352">
        <v>685</v>
      </c>
      <c r="G1352">
        <v>88.05</v>
      </c>
      <c r="H1352">
        <v>2618</v>
      </c>
      <c r="I1352">
        <v>11483</v>
      </c>
      <c r="J1352">
        <v>130.21</v>
      </c>
      <c r="K1352">
        <v>124.36</v>
      </c>
      <c r="L1352">
        <v>744</v>
      </c>
      <c r="M1352">
        <v>2461</v>
      </c>
      <c r="N1352">
        <v>623</v>
      </c>
      <c r="O1352">
        <v>368</v>
      </c>
      <c r="P1352">
        <v>189</v>
      </c>
    </row>
    <row r="1353" spans="1:16" x14ac:dyDescent="0.2">
      <c r="A1353" t="s">
        <v>358</v>
      </c>
      <c r="B1353" t="s">
        <v>363</v>
      </c>
      <c r="C1353" t="s">
        <v>126</v>
      </c>
      <c r="D1353" t="s">
        <v>403</v>
      </c>
      <c r="E1353">
        <v>5316</v>
      </c>
      <c r="F1353">
        <v>1666</v>
      </c>
      <c r="G1353">
        <v>108.74</v>
      </c>
      <c r="H1353">
        <v>2379</v>
      </c>
      <c r="I1353">
        <v>12106</v>
      </c>
      <c r="J1353">
        <v>133.31</v>
      </c>
      <c r="K1353">
        <v>121.9</v>
      </c>
      <c r="L1353">
        <v>821</v>
      </c>
      <c r="M1353">
        <v>2814</v>
      </c>
      <c r="N1353">
        <v>965</v>
      </c>
      <c r="O1353">
        <v>543</v>
      </c>
      <c r="P1353">
        <v>172</v>
      </c>
    </row>
    <row r="1354" spans="1:16" x14ac:dyDescent="0.2">
      <c r="A1354" t="s">
        <v>358</v>
      </c>
      <c r="B1354" t="s">
        <v>363</v>
      </c>
      <c r="C1354" t="s">
        <v>85</v>
      </c>
      <c r="D1354" t="s">
        <v>403</v>
      </c>
      <c r="E1354">
        <v>4107</v>
      </c>
      <c r="F1354">
        <v>786</v>
      </c>
      <c r="G1354">
        <v>85.41</v>
      </c>
      <c r="H1354">
        <v>2081</v>
      </c>
      <c r="I1354">
        <v>11194</v>
      </c>
      <c r="J1354">
        <v>122.05</v>
      </c>
      <c r="K1354">
        <v>116</v>
      </c>
      <c r="L1354">
        <v>798</v>
      </c>
      <c r="M1354">
        <v>2116</v>
      </c>
      <c r="N1354">
        <v>662</v>
      </c>
      <c r="O1354">
        <v>337</v>
      </c>
      <c r="P1354">
        <v>194</v>
      </c>
    </row>
    <row r="1355" spans="1:16" x14ac:dyDescent="0.2">
      <c r="A1355" t="s">
        <v>358</v>
      </c>
      <c r="B1355" t="s">
        <v>363</v>
      </c>
      <c r="C1355" t="s">
        <v>128</v>
      </c>
      <c r="D1355" t="s">
        <v>403</v>
      </c>
      <c r="E1355">
        <v>716</v>
      </c>
      <c r="F1355">
        <v>327</v>
      </c>
      <c r="G1355">
        <v>120.87</v>
      </c>
      <c r="H1355">
        <v>758</v>
      </c>
      <c r="I1355">
        <v>4578</v>
      </c>
      <c r="J1355">
        <v>158.01</v>
      </c>
      <c r="K1355">
        <v>139.15</v>
      </c>
      <c r="L1355">
        <v>99</v>
      </c>
      <c r="M1355">
        <v>304</v>
      </c>
      <c r="N1355">
        <v>214</v>
      </c>
      <c r="O1355">
        <v>49</v>
      </c>
      <c r="P1355">
        <v>50</v>
      </c>
    </row>
    <row r="1356" spans="1:16" x14ac:dyDescent="0.2">
      <c r="A1356" t="s">
        <v>358</v>
      </c>
      <c r="B1356" t="s">
        <v>363</v>
      </c>
      <c r="C1356" t="s">
        <v>131</v>
      </c>
      <c r="D1356" t="s">
        <v>403</v>
      </c>
      <c r="E1356">
        <v>2885</v>
      </c>
      <c r="F1356">
        <v>891</v>
      </c>
      <c r="G1356">
        <v>108.83</v>
      </c>
      <c r="H1356">
        <v>1897</v>
      </c>
      <c r="I1356">
        <v>10313</v>
      </c>
      <c r="J1356">
        <v>125.16</v>
      </c>
      <c r="K1356">
        <v>118</v>
      </c>
      <c r="L1356">
        <v>466</v>
      </c>
      <c r="M1356">
        <v>1534</v>
      </c>
      <c r="N1356">
        <v>478</v>
      </c>
      <c r="O1356">
        <v>300</v>
      </c>
      <c r="P1356">
        <v>107</v>
      </c>
    </row>
    <row r="1357" spans="1:16" x14ac:dyDescent="0.2">
      <c r="A1357" t="s">
        <v>358</v>
      </c>
      <c r="B1357" t="s">
        <v>363</v>
      </c>
      <c r="C1357" t="s">
        <v>133</v>
      </c>
      <c r="D1357" t="s">
        <v>403</v>
      </c>
      <c r="E1357">
        <v>1827</v>
      </c>
      <c r="F1357">
        <v>877</v>
      </c>
      <c r="G1357">
        <v>147.02000000000001</v>
      </c>
      <c r="H1357">
        <v>1629</v>
      </c>
      <c r="I1357">
        <v>8721</v>
      </c>
      <c r="J1357">
        <v>158.26</v>
      </c>
      <c r="K1357">
        <v>158.53</v>
      </c>
      <c r="L1357">
        <v>314</v>
      </c>
      <c r="M1357">
        <v>1055</v>
      </c>
      <c r="N1357">
        <v>243</v>
      </c>
      <c r="O1357">
        <v>116</v>
      </c>
      <c r="P1357">
        <v>99</v>
      </c>
    </row>
    <row r="1358" spans="1:16" x14ac:dyDescent="0.2">
      <c r="A1358" t="s">
        <v>358</v>
      </c>
      <c r="B1358" t="s">
        <v>363</v>
      </c>
      <c r="C1358" t="s">
        <v>134</v>
      </c>
      <c r="D1358" t="s">
        <v>403</v>
      </c>
      <c r="E1358">
        <v>1155</v>
      </c>
      <c r="F1358">
        <v>553</v>
      </c>
      <c r="G1358">
        <v>138.54</v>
      </c>
      <c r="H1358">
        <v>1020</v>
      </c>
      <c r="I1358">
        <v>5627</v>
      </c>
      <c r="J1358">
        <v>142.44</v>
      </c>
      <c r="K1358">
        <v>147.78</v>
      </c>
      <c r="L1358">
        <v>199</v>
      </c>
      <c r="M1358">
        <v>621</v>
      </c>
      <c r="N1358">
        <v>275</v>
      </c>
      <c r="O1358">
        <v>55</v>
      </c>
      <c r="P1358">
        <v>5</v>
      </c>
    </row>
    <row r="1359" spans="1:16" x14ac:dyDescent="0.2">
      <c r="A1359" t="s">
        <v>358</v>
      </c>
      <c r="B1359" t="s">
        <v>363</v>
      </c>
      <c r="C1359" t="s">
        <v>135</v>
      </c>
      <c r="D1359" t="s">
        <v>403</v>
      </c>
      <c r="E1359">
        <v>1630</v>
      </c>
      <c r="F1359">
        <v>483</v>
      </c>
      <c r="G1359">
        <v>100.54</v>
      </c>
      <c r="H1359">
        <v>1953</v>
      </c>
      <c r="I1359">
        <v>11112</v>
      </c>
      <c r="J1359">
        <v>132.84</v>
      </c>
      <c r="K1359">
        <v>133.22999999999999</v>
      </c>
      <c r="L1359">
        <v>390</v>
      </c>
      <c r="M1359">
        <v>919</v>
      </c>
      <c r="N1359">
        <v>304</v>
      </c>
      <c r="O1359">
        <v>13</v>
      </c>
      <c r="P1359">
        <v>4</v>
      </c>
    </row>
    <row r="1360" spans="1:16" x14ac:dyDescent="0.2">
      <c r="A1360" t="s">
        <v>358</v>
      </c>
      <c r="B1360" t="s">
        <v>363</v>
      </c>
      <c r="C1360" t="s">
        <v>136</v>
      </c>
      <c r="D1360" t="s">
        <v>403</v>
      </c>
      <c r="E1360">
        <v>1258</v>
      </c>
      <c r="F1360">
        <v>586</v>
      </c>
      <c r="G1360">
        <v>121.39</v>
      </c>
      <c r="H1360">
        <v>912</v>
      </c>
      <c r="I1360">
        <v>4819</v>
      </c>
      <c r="J1360">
        <v>137.25</v>
      </c>
      <c r="K1360">
        <v>141.85</v>
      </c>
      <c r="L1360">
        <v>196</v>
      </c>
      <c r="M1360">
        <v>676</v>
      </c>
      <c r="N1360">
        <v>173</v>
      </c>
      <c r="O1360">
        <v>175</v>
      </c>
      <c r="P1360">
        <v>38</v>
      </c>
    </row>
    <row r="1361" spans="1:16" x14ac:dyDescent="0.2">
      <c r="A1361" t="s">
        <v>358</v>
      </c>
      <c r="B1361" t="s">
        <v>363</v>
      </c>
      <c r="C1361" t="s">
        <v>139</v>
      </c>
      <c r="D1361" t="s">
        <v>403</v>
      </c>
      <c r="E1361">
        <v>1573</v>
      </c>
      <c r="F1361">
        <v>396</v>
      </c>
      <c r="G1361">
        <v>95.46</v>
      </c>
      <c r="H1361">
        <v>1101</v>
      </c>
      <c r="I1361">
        <v>6748</v>
      </c>
      <c r="J1361">
        <v>121.81</v>
      </c>
      <c r="K1361">
        <v>123.6</v>
      </c>
      <c r="L1361">
        <v>189</v>
      </c>
      <c r="M1361">
        <v>774</v>
      </c>
      <c r="N1361">
        <v>482</v>
      </c>
      <c r="O1361">
        <v>100</v>
      </c>
      <c r="P1361">
        <v>28</v>
      </c>
    </row>
    <row r="1362" spans="1:16" x14ac:dyDescent="0.2">
      <c r="A1362" t="s">
        <v>358</v>
      </c>
      <c r="B1362" t="s">
        <v>363</v>
      </c>
      <c r="C1362" t="s">
        <v>144</v>
      </c>
      <c r="D1362" t="s">
        <v>403</v>
      </c>
      <c r="E1362">
        <v>2366</v>
      </c>
      <c r="F1362">
        <v>572</v>
      </c>
      <c r="G1362">
        <v>94.91</v>
      </c>
      <c r="H1362">
        <v>1763</v>
      </c>
      <c r="I1362">
        <v>9193</v>
      </c>
      <c r="J1362">
        <v>124.12</v>
      </c>
      <c r="K1362">
        <v>126.54</v>
      </c>
      <c r="L1362">
        <v>449</v>
      </c>
      <c r="M1362">
        <v>1243</v>
      </c>
      <c r="N1362">
        <v>493</v>
      </c>
      <c r="O1362">
        <v>102</v>
      </c>
      <c r="P1362">
        <v>79</v>
      </c>
    </row>
    <row r="1363" spans="1:16" x14ac:dyDescent="0.2">
      <c r="A1363" t="s">
        <v>358</v>
      </c>
      <c r="B1363" t="s">
        <v>363</v>
      </c>
      <c r="C1363" t="s">
        <v>145</v>
      </c>
      <c r="D1363" t="s">
        <v>403</v>
      </c>
      <c r="E1363">
        <v>1964</v>
      </c>
      <c r="F1363">
        <v>555</v>
      </c>
      <c r="G1363">
        <v>100.78</v>
      </c>
      <c r="H1363">
        <v>1835</v>
      </c>
      <c r="I1363">
        <v>11180</v>
      </c>
      <c r="J1363">
        <v>134.83000000000001</v>
      </c>
      <c r="K1363">
        <v>131.22999999999999</v>
      </c>
      <c r="L1363">
        <v>321</v>
      </c>
      <c r="M1363">
        <v>1077</v>
      </c>
      <c r="N1363">
        <v>360</v>
      </c>
      <c r="O1363">
        <v>148</v>
      </c>
      <c r="P1363">
        <v>58</v>
      </c>
    </row>
    <row r="1364" spans="1:16" x14ac:dyDescent="0.2">
      <c r="A1364" t="s">
        <v>358</v>
      </c>
      <c r="B1364" t="s">
        <v>363</v>
      </c>
      <c r="C1364" t="s">
        <v>147</v>
      </c>
      <c r="D1364" t="s">
        <v>403</v>
      </c>
      <c r="E1364">
        <v>3909</v>
      </c>
      <c r="F1364">
        <v>723</v>
      </c>
      <c r="G1364">
        <v>83.7</v>
      </c>
      <c r="H1364">
        <v>4692</v>
      </c>
      <c r="I1364">
        <v>24005</v>
      </c>
      <c r="J1364">
        <v>83.49</v>
      </c>
      <c r="K1364">
        <v>77.48</v>
      </c>
      <c r="L1364">
        <v>383</v>
      </c>
      <c r="M1364">
        <v>1468</v>
      </c>
      <c r="N1364">
        <v>1696</v>
      </c>
      <c r="O1364">
        <v>261</v>
      </c>
      <c r="P1364">
        <v>101</v>
      </c>
    </row>
    <row r="1365" spans="1:16" x14ac:dyDescent="0.2">
      <c r="A1365" t="s">
        <v>358</v>
      </c>
      <c r="B1365" t="s">
        <v>363</v>
      </c>
      <c r="C1365" t="s">
        <v>148</v>
      </c>
      <c r="D1365" t="s">
        <v>403</v>
      </c>
      <c r="E1365">
        <v>779</v>
      </c>
      <c r="F1365">
        <v>414</v>
      </c>
      <c r="G1365">
        <v>135.41</v>
      </c>
      <c r="H1365">
        <v>736</v>
      </c>
      <c r="I1365">
        <v>2643</v>
      </c>
      <c r="J1365">
        <v>156.15</v>
      </c>
      <c r="K1365">
        <v>163.22999999999999</v>
      </c>
      <c r="L1365">
        <v>139</v>
      </c>
      <c r="M1365">
        <v>470</v>
      </c>
      <c r="N1365">
        <v>138</v>
      </c>
      <c r="O1365">
        <v>21</v>
      </c>
      <c r="P1365">
        <v>11</v>
      </c>
    </row>
    <row r="1366" spans="1:16" x14ac:dyDescent="0.2">
      <c r="A1366" t="s">
        <v>358</v>
      </c>
      <c r="B1366" t="s">
        <v>363</v>
      </c>
      <c r="C1366" t="s">
        <v>156</v>
      </c>
      <c r="D1366" t="s">
        <v>403</v>
      </c>
      <c r="E1366">
        <v>4171</v>
      </c>
      <c r="F1366">
        <v>1369</v>
      </c>
      <c r="G1366">
        <v>113.41</v>
      </c>
      <c r="H1366">
        <v>2637</v>
      </c>
      <c r="I1366">
        <v>13305</v>
      </c>
      <c r="J1366">
        <v>128.16999999999999</v>
      </c>
      <c r="K1366">
        <v>121.06</v>
      </c>
      <c r="L1366">
        <v>661</v>
      </c>
      <c r="M1366">
        <v>2396</v>
      </c>
      <c r="N1366">
        <v>644</v>
      </c>
      <c r="O1366">
        <v>398</v>
      </c>
      <c r="P1366">
        <v>72</v>
      </c>
    </row>
    <row r="1367" spans="1:16" x14ac:dyDescent="0.2">
      <c r="A1367" t="s">
        <v>358</v>
      </c>
      <c r="B1367" t="s">
        <v>363</v>
      </c>
      <c r="C1367" t="s">
        <v>158</v>
      </c>
      <c r="D1367" t="s">
        <v>403</v>
      </c>
      <c r="E1367">
        <v>3384</v>
      </c>
      <c r="F1367">
        <v>1265</v>
      </c>
      <c r="G1367">
        <v>116.56</v>
      </c>
      <c r="H1367">
        <v>3264</v>
      </c>
      <c r="I1367">
        <v>14136</v>
      </c>
      <c r="J1367">
        <v>120.3</v>
      </c>
      <c r="K1367">
        <v>120.5</v>
      </c>
      <c r="L1367">
        <v>284</v>
      </c>
      <c r="M1367">
        <v>2043</v>
      </c>
      <c r="N1367">
        <v>663</v>
      </c>
      <c r="O1367">
        <v>283</v>
      </c>
      <c r="P1367">
        <v>111</v>
      </c>
    </row>
    <row r="1368" spans="1:16" x14ac:dyDescent="0.2">
      <c r="A1368" t="s">
        <v>358</v>
      </c>
      <c r="B1368" t="s">
        <v>363</v>
      </c>
      <c r="C1368" t="s">
        <v>159</v>
      </c>
      <c r="D1368" t="s">
        <v>403</v>
      </c>
      <c r="E1368">
        <v>1784</v>
      </c>
      <c r="F1368">
        <v>597</v>
      </c>
      <c r="G1368">
        <v>102.97</v>
      </c>
      <c r="H1368">
        <v>1438</v>
      </c>
      <c r="I1368">
        <v>6335</v>
      </c>
      <c r="J1368">
        <v>114.94</v>
      </c>
      <c r="K1368">
        <v>119.65</v>
      </c>
      <c r="L1368">
        <v>286</v>
      </c>
      <c r="M1368">
        <v>1002</v>
      </c>
      <c r="N1368">
        <v>389</v>
      </c>
      <c r="O1368">
        <v>83</v>
      </c>
      <c r="P1368">
        <v>24</v>
      </c>
    </row>
    <row r="1369" spans="1:16" x14ac:dyDescent="0.2">
      <c r="A1369" t="s">
        <v>358</v>
      </c>
      <c r="B1369" t="s">
        <v>363</v>
      </c>
      <c r="C1369" t="s">
        <v>162</v>
      </c>
      <c r="D1369" t="s">
        <v>403</v>
      </c>
      <c r="E1369">
        <v>376</v>
      </c>
      <c r="F1369">
        <v>245</v>
      </c>
      <c r="G1369">
        <v>155.15</v>
      </c>
      <c r="H1369">
        <v>311</v>
      </c>
      <c r="I1369">
        <v>1825</v>
      </c>
      <c r="J1369">
        <v>172.75</v>
      </c>
      <c r="K1369">
        <v>178.66</v>
      </c>
      <c r="L1369">
        <v>57</v>
      </c>
      <c r="M1369">
        <v>160</v>
      </c>
      <c r="N1369">
        <v>143</v>
      </c>
      <c r="O1369">
        <v>15</v>
      </c>
      <c r="P1369">
        <v>1</v>
      </c>
    </row>
    <row r="1370" spans="1:16" x14ac:dyDescent="0.2">
      <c r="A1370" t="s">
        <v>358</v>
      </c>
      <c r="B1370" t="s">
        <v>363</v>
      </c>
      <c r="C1370" t="s">
        <v>164</v>
      </c>
      <c r="D1370" t="s">
        <v>403</v>
      </c>
      <c r="E1370">
        <v>660</v>
      </c>
      <c r="F1370">
        <v>369</v>
      </c>
      <c r="G1370">
        <v>131.9</v>
      </c>
      <c r="H1370">
        <v>509</v>
      </c>
      <c r="I1370">
        <v>2493</v>
      </c>
      <c r="J1370">
        <v>154.94999999999999</v>
      </c>
      <c r="K1370">
        <v>162.49</v>
      </c>
      <c r="L1370">
        <v>91</v>
      </c>
      <c r="M1370">
        <v>399</v>
      </c>
      <c r="N1370">
        <v>93</v>
      </c>
      <c r="O1370">
        <v>64</v>
      </c>
      <c r="P1370">
        <v>13</v>
      </c>
    </row>
    <row r="1371" spans="1:16" x14ac:dyDescent="0.2">
      <c r="A1371" t="s">
        <v>358</v>
      </c>
      <c r="B1371" t="s">
        <v>363</v>
      </c>
      <c r="C1371" t="s">
        <v>167</v>
      </c>
      <c r="D1371" t="s">
        <v>403</v>
      </c>
      <c r="E1371">
        <v>284</v>
      </c>
      <c r="F1371">
        <v>190</v>
      </c>
      <c r="G1371">
        <v>155.36000000000001</v>
      </c>
      <c r="H1371">
        <v>220</v>
      </c>
      <c r="I1371">
        <v>972</v>
      </c>
      <c r="J1371">
        <v>213.78</v>
      </c>
      <c r="K1371">
        <v>219.42</v>
      </c>
      <c r="L1371">
        <v>37</v>
      </c>
      <c r="M1371">
        <v>185</v>
      </c>
      <c r="N1371">
        <v>34</v>
      </c>
      <c r="O1371">
        <v>26</v>
      </c>
      <c r="P1371">
        <v>2</v>
      </c>
    </row>
    <row r="1372" spans="1:16" x14ac:dyDescent="0.2">
      <c r="A1372" t="s">
        <v>358</v>
      </c>
      <c r="B1372" t="s">
        <v>363</v>
      </c>
      <c r="C1372" t="s">
        <v>410</v>
      </c>
      <c r="D1372" t="s">
        <v>403</v>
      </c>
      <c r="E1372">
        <v>245447</v>
      </c>
      <c r="F1372">
        <v>58333</v>
      </c>
      <c r="G1372">
        <v>96.02</v>
      </c>
      <c r="H1372">
        <v>483</v>
      </c>
      <c r="I1372">
        <v>2675</v>
      </c>
      <c r="J1372">
        <v>87.17</v>
      </c>
      <c r="K1372">
        <v>92.73</v>
      </c>
      <c r="L1372">
        <v>361</v>
      </c>
      <c r="M1372">
        <v>210513</v>
      </c>
      <c r="N1372">
        <v>34450</v>
      </c>
      <c r="O1372">
        <v>123</v>
      </c>
    </row>
    <row r="1373" spans="1:16" x14ac:dyDescent="0.2">
      <c r="A1373" t="s">
        <v>358</v>
      </c>
      <c r="B1373" t="s">
        <v>364</v>
      </c>
      <c r="C1373" t="s">
        <v>671</v>
      </c>
      <c r="D1373" t="s">
        <v>403</v>
      </c>
      <c r="E1373">
        <v>21336</v>
      </c>
      <c r="F1373">
        <v>2816</v>
      </c>
      <c r="G1373">
        <v>67.290000000000006</v>
      </c>
      <c r="H1373">
        <v>9858</v>
      </c>
      <c r="I1373">
        <v>58649</v>
      </c>
      <c r="J1373">
        <v>69</v>
      </c>
      <c r="K1373">
        <v>72.459999999999994</v>
      </c>
      <c r="L1373">
        <v>5789</v>
      </c>
      <c r="M1373">
        <v>10930</v>
      </c>
      <c r="N1373">
        <v>1241</v>
      </c>
      <c r="O1373">
        <v>2755</v>
      </c>
      <c r="P1373">
        <v>621</v>
      </c>
    </row>
    <row r="1374" spans="1:16" x14ac:dyDescent="0.2">
      <c r="A1374" t="s">
        <v>358</v>
      </c>
      <c r="B1374" t="s">
        <v>365</v>
      </c>
      <c r="C1374" t="s">
        <v>671</v>
      </c>
      <c r="D1374" t="s">
        <v>403</v>
      </c>
      <c r="E1374">
        <v>7129</v>
      </c>
      <c r="F1374">
        <v>1141</v>
      </c>
      <c r="G1374">
        <v>75.209999999999994</v>
      </c>
      <c r="H1374">
        <v>2499</v>
      </c>
      <c r="I1374">
        <v>13565</v>
      </c>
      <c r="J1374">
        <v>100.41</v>
      </c>
      <c r="K1374">
        <v>101.83</v>
      </c>
      <c r="L1374">
        <v>66</v>
      </c>
      <c r="M1374">
        <v>4560</v>
      </c>
      <c r="N1374">
        <v>1885</v>
      </c>
      <c r="O1374">
        <v>449</v>
      </c>
      <c r="P1374">
        <v>168</v>
      </c>
    </row>
    <row r="1375" spans="1:16" x14ac:dyDescent="0.2">
      <c r="A1375" t="s">
        <v>358</v>
      </c>
      <c r="B1375" t="s">
        <v>365</v>
      </c>
      <c r="C1375" t="s">
        <v>410</v>
      </c>
      <c r="D1375" t="s">
        <v>403</v>
      </c>
      <c r="E1375">
        <v>4704</v>
      </c>
      <c r="F1375">
        <v>707</v>
      </c>
      <c r="G1375">
        <v>69.510000000000005</v>
      </c>
      <c r="H1375">
        <v>6</v>
      </c>
      <c r="I1375">
        <v>39</v>
      </c>
      <c r="J1375">
        <v>27.5</v>
      </c>
      <c r="K1375">
        <v>32.409999999999997</v>
      </c>
      <c r="L1375">
        <v>3</v>
      </c>
      <c r="M1375">
        <v>3410</v>
      </c>
      <c r="N1375">
        <v>1285</v>
      </c>
      <c r="O1375">
        <v>6</v>
      </c>
    </row>
    <row r="1376" spans="1:16" x14ac:dyDescent="0.2">
      <c r="A1376" t="s">
        <v>358</v>
      </c>
      <c r="B1376" t="s">
        <v>437</v>
      </c>
      <c r="C1376" t="s">
        <v>376</v>
      </c>
      <c r="D1376" t="s">
        <v>403</v>
      </c>
      <c r="E1376">
        <v>258835</v>
      </c>
      <c r="F1376">
        <v>60235</v>
      </c>
      <c r="G1376">
        <v>94.45</v>
      </c>
      <c r="H1376">
        <v>1170</v>
      </c>
      <c r="I1376">
        <v>4553</v>
      </c>
      <c r="J1376">
        <v>86.58</v>
      </c>
      <c r="K1376">
        <v>91.06</v>
      </c>
      <c r="L1376">
        <v>2450</v>
      </c>
      <c r="M1376">
        <v>220292</v>
      </c>
      <c r="N1376">
        <v>35939</v>
      </c>
      <c r="O1376">
        <v>152</v>
      </c>
      <c r="P1376">
        <v>2</v>
      </c>
    </row>
    <row r="1377" spans="1:16" x14ac:dyDescent="0.2">
      <c r="A1377" t="s">
        <v>358</v>
      </c>
      <c r="B1377" t="s">
        <v>437</v>
      </c>
      <c r="C1377" t="s">
        <v>406</v>
      </c>
      <c r="D1377" t="s">
        <v>403</v>
      </c>
      <c r="E1377">
        <v>22205</v>
      </c>
      <c r="F1377">
        <v>7664</v>
      </c>
      <c r="G1377">
        <v>110.17</v>
      </c>
      <c r="H1377">
        <v>16673</v>
      </c>
      <c r="I1377">
        <v>89753</v>
      </c>
      <c r="J1377">
        <v>128.41</v>
      </c>
      <c r="K1377">
        <v>123.33</v>
      </c>
      <c r="L1377">
        <v>3296</v>
      </c>
      <c r="M1377">
        <v>12483</v>
      </c>
      <c r="N1377">
        <v>3917</v>
      </c>
      <c r="O1377">
        <v>1807</v>
      </c>
      <c r="P1377">
        <v>702</v>
      </c>
    </row>
    <row r="1378" spans="1:16" x14ac:dyDescent="0.2">
      <c r="A1378" t="s">
        <v>358</v>
      </c>
      <c r="B1378" t="s">
        <v>437</v>
      </c>
      <c r="C1378" t="s">
        <v>404</v>
      </c>
      <c r="D1378" t="s">
        <v>403</v>
      </c>
      <c r="E1378">
        <v>33067</v>
      </c>
      <c r="F1378">
        <v>9901</v>
      </c>
      <c r="G1378">
        <v>99.87</v>
      </c>
      <c r="H1378">
        <v>22781</v>
      </c>
      <c r="I1378">
        <v>120170</v>
      </c>
      <c r="J1378">
        <v>122.24</v>
      </c>
      <c r="K1378">
        <v>119.68</v>
      </c>
      <c r="L1378">
        <v>6225</v>
      </c>
      <c r="M1378">
        <v>16586</v>
      </c>
      <c r="N1378">
        <v>5716</v>
      </c>
      <c r="O1378">
        <v>3484</v>
      </c>
      <c r="P1378">
        <v>1049</v>
      </c>
    </row>
    <row r="1379" spans="1:16" x14ac:dyDescent="0.2">
      <c r="A1379" t="s">
        <v>358</v>
      </c>
      <c r="B1379" t="s">
        <v>437</v>
      </c>
      <c r="C1379" t="s">
        <v>405</v>
      </c>
      <c r="D1379" t="s">
        <v>403</v>
      </c>
      <c r="E1379">
        <v>25843</v>
      </c>
      <c r="F1379">
        <v>6576</v>
      </c>
      <c r="G1379">
        <v>101.42</v>
      </c>
      <c r="H1379">
        <v>13677</v>
      </c>
      <c r="I1379">
        <v>65455</v>
      </c>
      <c r="J1379">
        <v>133.15</v>
      </c>
      <c r="K1379">
        <v>129.63</v>
      </c>
      <c r="L1379">
        <v>4160</v>
      </c>
      <c r="M1379">
        <v>13902</v>
      </c>
      <c r="N1379">
        <v>4787</v>
      </c>
      <c r="O1379">
        <v>2217</v>
      </c>
      <c r="P1379">
        <v>775</v>
      </c>
    </row>
    <row r="1380" spans="1:16" x14ac:dyDescent="0.2">
      <c r="A1380" t="s">
        <v>358</v>
      </c>
      <c r="B1380" t="s">
        <v>437</v>
      </c>
      <c r="C1380" t="s">
        <v>407</v>
      </c>
      <c r="D1380" t="s">
        <v>403</v>
      </c>
      <c r="E1380">
        <v>28700</v>
      </c>
      <c r="F1380">
        <v>8018</v>
      </c>
      <c r="G1380">
        <v>94.91</v>
      </c>
      <c r="H1380">
        <v>19908</v>
      </c>
      <c r="I1380">
        <v>107921</v>
      </c>
      <c r="J1380">
        <v>114.21</v>
      </c>
      <c r="K1380">
        <v>114.77</v>
      </c>
      <c r="L1380">
        <v>5703</v>
      </c>
      <c r="M1380">
        <v>15809</v>
      </c>
      <c r="N1380">
        <v>3885</v>
      </c>
      <c r="O1380">
        <v>2451</v>
      </c>
      <c r="P1380">
        <v>852</v>
      </c>
    </row>
    <row r="1381" spans="1:16" x14ac:dyDescent="0.2">
      <c r="A1381" t="s">
        <v>358</v>
      </c>
      <c r="B1381" t="s">
        <v>437</v>
      </c>
      <c r="C1381" t="s">
        <v>408</v>
      </c>
      <c r="D1381" t="s">
        <v>403</v>
      </c>
      <c r="E1381">
        <v>20637</v>
      </c>
      <c r="F1381">
        <v>6426</v>
      </c>
      <c r="G1381">
        <v>104.26</v>
      </c>
      <c r="H1381">
        <v>19859</v>
      </c>
      <c r="I1381">
        <v>102686</v>
      </c>
      <c r="J1381">
        <v>118.38</v>
      </c>
      <c r="K1381">
        <v>117.72</v>
      </c>
      <c r="L1381">
        <v>2671</v>
      </c>
      <c r="M1381">
        <v>11416</v>
      </c>
      <c r="N1381">
        <v>4689</v>
      </c>
      <c r="O1381">
        <v>1318</v>
      </c>
      <c r="P1381">
        <v>543</v>
      </c>
    </row>
    <row r="1382" spans="1:16" x14ac:dyDescent="0.2">
      <c r="A1382" t="s">
        <v>358</v>
      </c>
      <c r="B1382" t="s">
        <v>363</v>
      </c>
      <c r="C1382" t="s">
        <v>376</v>
      </c>
      <c r="D1382" t="s">
        <v>403</v>
      </c>
      <c r="E1382">
        <v>249825</v>
      </c>
      <c r="F1382">
        <v>58427</v>
      </c>
      <c r="G1382">
        <v>94.98</v>
      </c>
      <c r="H1382">
        <v>1164</v>
      </c>
      <c r="I1382">
        <v>4490</v>
      </c>
      <c r="J1382">
        <v>86.88</v>
      </c>
      <c r="K1382">
        <v>91.44</v>
      </c>
      <c r="L1382">
        <v>2444</v>
      </c>
      <c r="M1382">
        <v>212716</v>
      </c>
      <c r="N1382">
        <v>34524</v>
      </c>
      <c r="O1382">
        <v>139</v>
      </c>
      <c r="P1382">
        <v>2</v>
      </c>
    </row>
    <row r="1383" spans="1:16" x14ac:dyDescent="0.2">
      <c r="A1383" t="s">
        <v>358</v>
      </c>
      <c r="B1383" t="s">
        <v>363</v>
      </c>
      <c r="C1383" t="s">
        <v>406</v>
      </c>
      <c r="D1383" t="s">
        <v>403</v>
      </c>
      <c r="E1383">
        <v>21280</v>
      </c>
      <c r="F1383">
        <v>7368</v>
      </c>
      <c r="G1383">
        <v>109.71</v>
      </c>
      <c r="H1383">
        <v>15540</v>
      </c>
      <c r="I1383">
        <v>82587</v>
      </c>
      <c r="J1383">
        <v>130.03</v>
      </c>
      <c r="K1383">
        <v>125.37</v>
      </c>
      <c r="L1383">
        <v>3268</v>
      </c>
      <c r="M1383">
        <v>12009</v>
      </c>
      <c r="N1383">
        <v>3670</v>
      </c>
      <c r="O1383">
        <v>1685</v>
      </c>
      <c r="P1383">
        <v>648</v>
      </c>
    </row>
    <row r="1384" spans="1:16" x14ac:dyDescent="0.2">
      <c r="A1384" t="s">
        <v>358</v>
      </c>
      <c r="B1384" t="s">
        <v>363</v>
      </c>
      <c r="C1384" t="s">
        <v>404</v>
      </c>
      <c r="D1384" t="s">
        <v>403</v>
      </c>
      <c r="E1384">
        <v>23239</v>
      </c>
      <c r="F1384">
        <v>8626</v>
      </c>
      <c r="G1384">
        <v>114.47</v>
      </c>
      <c r="H1384">
        <v>17047</v>
      </c>
      <c r="I1384">
        <v>87805</v>
      </c>
      <c r="J1384">
        <v>135.31</v>
      </c>
      <c r="K1384">
        <v>130.76</v>
      </c>
      <c r="L1384">
        <v>3666</v>
      </c>
      <c r="M1384">
        <v>12460</v>
      </c>
      <c r="N1384">
        <v>4687</v>
      </c>
      <c r="O1384">
        <v>1651</v>
      </c>
      <c r="P1384">
        <v>771</v>
      </c>
    </row>
    <row r="1385" spans="1:16" x14ac:dyDescent="0.2">
      <c r="A1385" t="s">
        <v>358</v>
      </c>
      <c r="B1385" t="s">
        <v>363</v>
      </c>
      <c r="C1385" t="s">
        <v>405</v>
      </c>
      <c r="D1385" t="s">
        <v>403</v>
      </c>
      <c r="E1385">
        <v>24776</v>
      </c>
      <c r="F1385">
        <v>6237</v>
      </c>
      <c r="G1385">
        <v>99.91</v>
      </c>
      <c r="H1385">
        <v>13228</v>
      </c>
      <c r="I1385">
        <v>63947</v>
      </c>
      <c r="J1385">
        <v>135.36000000000001</v>
      </c>
      <c r="K1385">
        <v>130.75</v>
      </c>
      <c r="L1385">
        <v>4105</v>
      </c>
      <c r="M1385">
        <v>13140</v>
      </c>
      <c r="N1385">
        <v>4634</v>
      </c>
      <c r="O1385">
        <v>2154</v>
      </c>
      <c r="P1385">
        <v>742</v>
      </c>
    </row>
    <row r="1386" spans="1:16" x14ac:dyDescent="0.2">
      <c r="A1386" t="s">
        <v>358</v>
      </c>
      <c r="B1386" t="s">
        <v>363</v>
      </c>
      <c r="C1386" t="s">
        <v>407</v>
      </c>
      <c r="D1386" t="s">
        <v>403</v>
      </c>
      <c r="E1386">
        <v>16059</v>
      </c>
      <c r="F1386">
        <v>6457</v>
      </c>
      <c r="G1386">
        <v>118.97</v>
      </c>
      <c r="H1386">
        <v>13970</v>
      </c>
      <c r="I1386">
        <v>72886</v>
      </c>
      <c r="J1386">
        <v>133.02000000000001</v>
      </c>
      <c r="K1386">
        <v>136.51</v>
      </c>
      <c r="L1386">
        <v>2544</v>
      </c>
      <c r="M1386">
        <v>8809</v>
      </c>
      <c r="N1386">
        <v>3318</v>
      </c>
      <c r="O1386">
        <v>1028</v>
      </c>
      <c r="P1386">
        <v>360</v>
      </c>
    </row>
    <row r="1387" spans="1:16" x14ac:dyDescent="0.2">
      <c r="A1387" t="s">
        <v>358</v>
      </c>
      <c r="B1387" t="s">
        <v>363</v>
      </c>
      <c r="C1387" t="s">
        <v>408</v>
      </c>
      <c r="D1387" t="s">
        <v>403</v>
      </c>
      <c r="E1387">
        <v>19214</v>
      </c>
      <c r="F1387">
        <v>6089</v>
      </c>
      <c r="G1387">
        <v>105.35</v>
      </c>
      <c r="H1387">
        <v>18724</v>
      </c>
      <c r="I1387">
        <v>96328</v>
      </c>
      <c r="J1387">
        <v>120.05</v>
      </c>
      <c r="K1387">
        <v>119.15</v>
      </c>
      <c r="L1387">
        <v>2598</v>
      </c>
      <c r="M1387">
        <v>10430</v>
      </c>
      <c r="N1387">
        <v>4475</v>
      </c>
      <c r="O1387">
        <v>1223</v>
      </c>
      <c r="P1387">
        <v>488</v>
      </c>
    </row>
    <row r="1388" spans="1:16" x14ac:dyDescent="0.2">
      <c r="A1388" t="s">
        <v>359</v>
      </c>
      <c r="B1388" t="s">
        <v>437</v>
      </c>
      <c r="C1388" t="s">
        <v>671</v>
      </c>
      <c r="D1388" t="s">
        <v>403</v>
      </c>
      <c r="E1388">
        <v>389287</v>
      </c>
      <c r="F1388">
        <v>98820</v>
      </c>
      <c r="G1388">
        <v>96.83</v>
      </c>
      <c r="H1388">
        <v>94068</v>
      </c>
      <c r="I1388">
        <v>490538</v>
      </c>
      <c r="J1388">
        <v>121.96</v>
      </c>
      <c r="K1388">
        <v>119.92</v>
      </c>
    </row>
    <row r="1389" spans="1:16" x14ac:dyDescent="0.2">
      <c r="A1389" t="s">
        <v>359</v>
      </c>
      <c r="B1389" t="s">
        <v>363</v>
      </c>
      <c r="C1389" t="s">
        <v>671</v>
      </c>
      <c r="D1389" t="s">
        <v>403</v>
      </c>
      <c r="E1389">
        <v>354451</v>
      </c>
      <c r="F1389">
        <v>93252</v>
      </c>
      <c r="G1389">
        <v>99.16</v>
      </c>
      <c r="H1389">
        <v>79676</v>
      </c>
      <c r="I1389">
        <v>408056</v>
      </c>
      <c r="J1389">
        <v>129.61000000000001</v>
      </c>
      <c r="K1389">
        <v>127.53</v>
      </c>
    </row>
    <row r="1390" spans="1:16" x14ac:dyDescent="0.2">
      <c r="A1390" t="s">
        <v>359</v>
      </c>
      <c r="B1390" t="s">
        <v>363</v>
      </c>
      <c r="C1390" t="s">
        <v>371</v>
      </c>
      <c r="D1390" t="s">
        <v>403</v>
      </c>
      <c r="E1390">
        <v>1101</v>
      </c>
      <c r="F1390">
        <v>289</v>
      </c>
      <c r="G1390">
        <v>103.02</v>
      </c>
      <c r="H1390">
        <v>290</v>
      </c>
      <c r="I1390">
        <v>1410</v>
      </c>
      <c r="J1390">
        <v>132.26</v>
      </c>
      <c r="K1390">
        <v>120.79</v>
      </c>
    </row>
    <row r="1391" spans="1:16" x14ac:dyDescent="0.2">
      <c r="A1391" t="s">
        <v>359</v>
      </c>
      <c r="B1391" t="s">
        <v>363</v>
      </c>
      <c r="C1391" t="s">
        <v>282</v>
      </c>
      <c r="D1391" t="s">
        <v>403</v>
      </c>
      <c r="E1391">
        <v>8179</v>
      </c>
      <c r="F1391">
        <v>2208</v>
      </c>
      <c r="G1391">
        <v>100.65</v>
      </c>
      <c r="H1391">
        <v>1822</v>
      </c>
      <c r="I1391">
        <v>9236</v>
      </c>
      <c r="J1391">
        <v>128.66</v>
      </c>
      <c r="K1391">
        <v>127.38</v>
      </c>
    </row>
    <row r="1392" spans="1:16" x14ac:dyDescent="0.2">
      <c r="A1392" t="s">
        <v>359</v>
      </c>
      <c r="B1392" t="s">
        <v>363</v>
      </c>
      <c r="C1392" t="s">
        <v>243</v>
      </c>
      <c r="D1392" t="s">
        <v>403</v>
      </c>
      <c r="E1392">
        <v>3837</v>
      </c>
      <c r="F1392">
        <v>967</v>
      </c>
      <c r="G1392">
        <v>97.11</v>
      </c>
      <c r="H1392">
        <v>907</v>
      </c>
      <c r="I1392">
        <v>4776</v>
      </c>
      <c r="J1392">
        <v>120.21</v>
      </c>
      <c r="K1392">
        <v>122.25</v>
      </c>
    </row>
    <row r="1393" spans="1:11" x14ac:dyDescent="0.2">
      <c r="A1393" t="s">
        <v>359</v>
      </c>
      <c r="B1393" t="s">
        <v>363</v>
      </c>
      <c r="C1393" t="s">
        <v>273</v>
      </c>
      <c r="D1393" t="s">
        <v>403</v>
      </c>
      <c r="E1393">
        <v>6185</v>
      </c>
      <c r="F1393">
        <v>1403</v>
      </c>
      <c r="G1393">
        <v>93.12</v>
      </c>
      <c r="H1393">
        <v>1478</v>
      </c>
      <c r="I1393">
        <v>7383</v>
      </c>
      <c r="J1393">
        <v>120.42</v>
      </c>
      <c r="K1393">
        <v>120.16</v>
      </c>
    </row>
    <row r="1394" spans="1:11" x14ac:dyDescent="0.2">
      <c r="A1394" t="s">
        <v>359</v>
      </c>
      <c r="B1394" t="s">
        <v>363</v>
      </c>
      <c r="C1394" t="s">
        <v>260</v>
      </c>
      <c r="D1394" t="s">
        <v>403</v>
      </c>
      <c r="E1394">
        <v>35014</v>
      </c>
      <c r="F1394">
        <v>10514</v>
      </c>
      <c r="G1394">
        <v>103.92</v>
      </c>
      <c r="H1394">
        <v>7189</v>
      </c>
      <c r="I1394">
        <v>36872</v>
      </c>
      <c r="J1394">
        <v>139.22999999999999</v>
      </c>
      <c r="K1394">
        <v>133.81</v>
      </c>
    </row>
    <row r="1395" spans="1:11" x14ac:dyDescent="0.2">
      <c r="A1395" t="s">
        <v>359</v>
      </c>
      <c r="B1395" t="s">
        <v>363</v>
      </c>
      <c r="C1395" t="s">
        <v>278</v>
      </c>
      <c r="D1395" t="s">
        <v>403</v>
      </c>
      <c r="E1395">
        <v>6542</v>
      </c>
      <c r="F1395">
        <v>1704</v>
      </c>
      <c r="G1395">
        <v>99.44</v>
      </c>
      <c r="H1395">
        <v>1612</v>
      </c>
      <c r="I1395">
        <v>7974</v>
      </c>
      <c r="J1395">
        <v>119.1</v>
      </c>
      <c r="K1395">
        <v>122.86</v>
      </c>
    </row>
    <row r="1396" spans="1:11" x14ac:dyDescent="0.2">
      <c r="A1396" t="s">
        <v>359</v>
      </c>
      <c r="B1396" t="s">
        <v>363</v>
      </c>
      <c r="C1396" t="s">
        <v>281</v>
      </c>
      <c r="D1396" t="s">
        <v>403</v>
      </c>
      <c r="E1396">
        <v>1963</v>
      </c>
      <c r="F1396">
        <v>513</v>
      </c>
      <c r="G1396">
        <v>100.28</v>
      </c>
      <c r="H1396">
        <v>496</v>
      </c>
      <c r="I1396">
        <v>2618</v>
      </c>
      <c r="J1396">
        <v>121.8</v>
      </c>
      <c r="K1396">
        <v>115.6</v>
      </c>
    </row>
    <row r="1397" spans="1:11" x14ac:dyDescent="0.2">
      <c r="A1397" t="s">
        <v>359</v>
      </c>
      <c r="B1397" t="s">
        <v>363</v>
      </c>
      <c r="C1397" t="s">
        <v>274</v>
      </c>
      <c r="D1397" t="s">
        <v>403</v>
      </c>
      <c r="E1397">
        <v>462</v>
      </c>
      <c r="F1397">
        <v>119</v>
      </c>
      <c r="G1397">
        <v>96.33</v>
      </c>
      <c r="H1397">
        <v>80</v>
      </c>
      <c r="I1397">
        <v>495</v>
      </c>
      <c r="J1397">
        <v>129.19999999999999</v>
      </c>
      <c r="K1397">
        <v>131.36000000000001</v>
      </c>
    </row>
    <row r="1398" spans="1:11" x14ac:dyDescent="0.2">
      <c r="A1398" t="s">
        <v>359</v>
      </c>
      <c r="B1398" t="s">
        <v>363</v>
      </c>
      <c r="C1398" t="s">
        <v>252</v>
      </c>
      <c r="D1398" t="s">
        <v>403</v>
      </c>
      <c r="E1398">
        <v>1052</v>
      </c>
      <c r="F1398">
        <v>328</v>
      </c>
      <c r="G1398">
        <v>107.95</v>
      </c>
      <c r="H1398">
        <v>218</v>
      </c>
      <c r="I1398">
        <v>1123</v>
      </c>
      <c r="J1398">
        <v>135.13</v>
      </c>
      <c r="K1398">
        <v>130.57</v>
      </c>
    </row>
    <row r="1399" spans="1:11" x14ac:dyDescent="0.2">
      <c r="A1399" t="s">
        <v>359</v>
      </c>
      <c r="B1399" t="s">
        <v>363</v>
      </c>
      <c r="C1399" t="s">
        <v>245</v>
      </c>
      <c r="D1399" t="s">
        <v>403</v>
      </c>
      <c r="E1399">
        <v>25604</v>
      </c>
      <c r="F1399">
        <v>5953</v>
      </c>
      <c r="G1399">
        <v>94.67</v>
      </c>
      <c r="H1399">
        <v>5819</v>
      </c>
      <c r="I1399">
        <v>30110</v>
      </c>
      <c r="J1399">
        <v>130.9</v>
      </c>
      <c r="K1399">
        <v>133.41999999999999</v>
      </c>
    </row>
    <row r="1400" spans="1:11" x14ac:dyDescent="0.2">
      <c r="A1400" t="s">
        <v>359</v>
      </c>
      <c r="B1400" t="s">
        <v>363</v>
      </c>
      <c r="C1400" t="s">
        <v>290</v>
      </c>
      <c r="D1400" t="s">
        <v>403</v>
      </c>
      <c r="E1400">
        <v>18596</v>
      </c>
      <c r="F1400">
        <v>5110</v>
      </c>
      <c r="G1400">
        <v>103.76</v>
      </c>
      <c r="H1400">
        <v>4108</v>
      </c>
      <c r="I1400">
        <v>21398</v>
      </c>
      <c r="J1400">
        <v>136.41</v>
      </c>
      <c r="K1400">
        <v>134.82</v>
      </c>
    </row>
    <row r="1401" spans="1:11" x14ac:dyDescent="0.2">
      <c r="A1401" t="s">
        <v>359</v>
      </c>
      <c r="B1401" t="s">
        <v>363</v>
      </c>
      <c r="C1401" t="s">
        <v>289</v>
      </c>
      <c r="D1401" t="s">
        <v>403</v>
      </c>
      <c r="E1401">
        <v>2053</v>
      </c>
      <c r="F1401">
        <v>508</v>
      </c>
      <c r="G1401">
        <v>93.24</v>
      </c>
      <c r="H1401">
        <v>540</v>
      </c>
      <c r="I1401">
        <v>2693</v>
      </c>
      <c r="J1401">
        <v>116.81</v>
      </c>
      <c r="K1401">
        <v>110.65</v>
      </c>
    </row>
    <row r="1402" spans="1:11" x14ac:dyDescent="0.2">
      <c r="A1402" t="s">
        <v>359</v>
      </c>
      <c r="B1402" t="s">
        <v>363</v>
      </c>
      <c r="C1402" t="s">
        <v>291</v>
      </c>
      <c r="D1402" t="s">
        <v>403</v>
      </c>
      <c r="E1402">
        <v>2903</v>
      </c>
      <c r="F1402">
        <v>774</v>
      </c>
      <c r="G1402">
        <v>97.14</v>
      </c>
      <c r="H1402">
        <v>692</v>
      </c>
      <c r="I1402">
        <v>3495</v>
      </c>
      <c r="J1402">
        <v>116.75</v>
      </c>
      <c r="K1402">
        <v>117.06</v>
      </c>
    </row>
    <row r="1403" spans="1:11" x14ac:dyDescent="0.2">
      <c r="A1403" t="s">
        <v>359</v>
      </c>
      <c r="B1403" t="s">
        <v>363</v>
      </c>
      <c r="C1403" t="s">
        <v>262</v>
      </c>
      <c r="D1403" t="s">
        <v>403</v>
      </c>
      <c r="E1403">
        <v>1827</v>
      </c>
      <c r="F1403">
        <v>557</v>
      </c>
      <c r="G1403">
        <v>107.87</v>
      </c>
      <c r="H1403">
        <v>392</v>
      </c>
      <c r="I1403">
        <v>1852</v>
      </c>
      <c r="J1403">
        <v>138.36000000000001</v>
      </c>
      <c r="K1403">
        <v>132.19999999999999</v>
      </c>
    </row>
    <row r="1404" spans="1:11" x14ac:dyDescent="0.2">
      <c r="A1404" t="s">
        <v>359</v>
      </c>
      <c r="B1404" t="s">
        <v>363</v>
      </c>
      <c r="C1404" t="s">
        <v>277</v>
      </c>
      <c r="D1404" t="s">
        <v>403</v>
      </c>
      <c r="E1404">
        <v>7851</v>
      </c>
      <c r="F1404">
        <v>2105</v>
      </c>
      <c r="G1404">
        <v>101.28</v>
      </c>
      <c r="H1404">
        <v>1672</v>
      </c>
      <c r="I1404">
        <v>8790</v>
      </c>
      <c r="J1404">
        <v>133.22</v>
      </c>
      <c r="K1404">
        <v>134.04</v>
      </c>
    </row>
    <row r="1405" spans="1:11" x14ac:dyDescent="0.2">
      <c r="A1405" t="s">
        <v>359</v>
      </c>
      <c r="B1405" t="s">
        <v>363</v>
      </c>
      <c r="C1405" t="s">
        <v>258</v>
      </c>
      <c r="D1405" t="s">
        <v>403</v>
      </c>
      <c r="E1405">
        <v>5977</v>
      </c>
      <c r="F1405">
        <v>1315</v>
      </c>
      <c r="G1405">
        <v>95.13</v>
      </c>
      <c r="H1405">
        <v>1246</v>
      </c>
      <c r="I1405">
        <v>6818</v>
      </c>
      <c r="J1405">
        <v>121.51</v>
      </c>
      <c r="K1405">
        <v>121.21</v>
      </c>
    </row>
    <row r="1406" spans="1:11" x14ac:dyDescent="0.2">
      <c r="A1406" t="s">
        <v>359</v>
      </c>
      <c r="B1406" t="s">
        <v>363</v>
      </c>
      <c r="C1406" t="s">
        <v>292</v>
      </c>
      <c r="D1406" t="s">
        <v>403</v>
      </c>
      <c r="E1406">
        <v>2549</v>
      </c>
      <c r="F1406">
        <v>603</v>
      </c>
      <c r="G1406">
        <v>93.34</v>
      </c>
      <c r="H1406">
        <v>637</v>
      </c>
      <c r="I1406">
        <v>3126</v>
      </c>
      <c r="J1406">
        <v>112.12</v>
      </c>
      <c r="K1406">
        <v>110.92</v>
      </c>
    </row>
    <row r="1407" spans="1:11" x14ac:dyDescent="0.2">
      <c r="A1407" t="s">
        <v>359</v>
      </c>
      <c r="B1407" t="s">
        <v>363</v>
      </c>
      <c r="C1407" t="s">
        <v>264</v>
      </c>
      <c r="D1407" t="s">
        <v>403</v>
      </c>
      <c r="E1407">
        <v>4259</v>
      </c>
      <c r="F1407">
        <v>928</v>
      </c>
      <c r="G1407">
        <v>89.38</v>
      </c>
      <c r="H1407">
        <v>998</v>
      </c>
      <c r="I1407">
        <v>5489</v>
      </c>
      <c r="J1407">
        <v>114.16</v>
      </c>
      <c r="K1407">
        <v>110.48</v>
      </c>
    </row>
    <row r="1408" spans="1:11" x14ac:dyDescent="0.2">
      <c r="A1408" t="s">
        <v>359</v>
      </c>
      <c r="B1408" t="s">
        <v>363</v>
      </c>
      <c r="C1408" t="s">
        <v>248</v>
      </c>
      <c r="D1408" t="s">
        <v>403</v>
      </c>
      <c r="E1408">
        <v>6048</v>
      </c>
      <c r="F1408">
        <v>1605</v>
      </c>
      <c r="G1408">
        <v>95.97</v>
      </c>
      <c r="H1408">
        <v>1409</v>
      </c>
      <c r="I1408">
        <v>6993</v>
      </c>
      <c r="J1408">
        <v>123.26</v>
      </c>
      <c r="K1408">
        <v>121.82</v>
      </c>
    </row>
    <row r="1409" spans="1:11" x14ac:dyDescent="0.2">
      <c r="A1409" t="s">
        <v>359</v>
      </c>
      <c r="B1409" t="s">
        <v>363</v>
      </c>
      <c r="C1409" t="s">
        <v>253</v>
      </c>
      <c r="D1409" t="s">
        <v>403</v>
      </c>
      <c r="E1409">
        <v>4602</v>
      </c>
      <c r="F1409">
        <v>1107</v>
      </c>
      <c r="G1409">
        <v>94.57</v>
      </c>
      <c r="H1409">
        <v>1088</v>
      </c>
      <c r="I1409">
        <v>5521</v>
      </c>
      <c r="J1409">
        <v>118.99</v>
      </c>
      <c r="K1409">
        <v>120.71</v>
      </c>
    </row>
    <row r="1410" spans="1:11" x14ac:dyDescent="0.2">
      <c r="A1410" t="s">
        <v>359</v>
      </c>
      <c r="B1410" t="s">
        <v>363</v>
      </c>
      <c r="C1410" t="s">
        <v>270</v>
      </c>
      <c r="D1410" t="s">
        <v>403</v>
      </c>
      <c r="E1410">
        <v>6363</v>
      </c>
      <c r="F1410">
        <v>1934</v>
      </c>
      <c r="G1410">
        <v>106.92</v>
      </c>
      <c r="H1410">
        <v>1392</v>
      </c>
      <c r="I1410">
        <v>7018</v>
      </c>
      <c r="J1410">
        <v>140.33000000000001</v>
      </c>
      <c r="K1410">
        <v>134.47</v>
      </c>
    </row>
    <row r="1411" spans="1:11" x14ac:dyDescent="0.2">
      <c r="A1411" t="s">
        <v>359</v>
      </c>
      <c r="B1411" t="s">
        <v>363</v>
      </c>
      <c r="C1411" t="s">
        <v>280</v>
      </c>
      <c r="D1411" t="s">
        <v>403</v>
      </c>
      <c r="E1411">
        <v>1250</v>
      </c>
      <c r="F1411">
        <v>268</v>
      </c>
      <c r="G1411">
        <v>98.17</v>
      </c>
      <c r="H1411">
        <v>401</v>
      </c>
      <c r="I1411">
        <v>2176</v>
      </c>
      <c r="J1411">
        <v>98.57</v>
      </c>
      <c r="K1411">
        <v>101.86</v>
      </c>
    </row>
    <row r="1412" spans="1:11" x14ac:dyDescent="0.2">
      <c r="A1412" t="s">
        <v>359</v>
      </c>
      <c r="B1412" t="s">
        <v>363</v>
      </c>
      <c r="C1412" t="s">
        <v>254</v>
      </c>
      <c r="D1412" t="s">
        <v>403</v>
      </c>
      <c r="E1412">
        <v>8183</v>
      </c>
      <c r="F1412">
        <v>2068</v>
      </c>
      <c r="G1412">
        <v>97.28</v>
      </c>
      <c r="H1412">
        <v>1937</v>
      </c>
      <c r="I1412">
        <v>9749</v>
      </c>
      <c r="J1412">
        <v>130.61000000000001</v>
      </c>
      <c r="K1412">
        <v>133.55000000000001</v>
      </c>
    </row>
    <row r="1413" spans="1:11" x14ac:dyDescent="0.2">
      <c r="A1413" t="s">
        <v>359</v>
      </c>
      <c r="B1413" t="s">
        <v>363</v>
      </c>
      <c r="C1413" t="s">
        <v>261</v>
      </c>
      <c r="D1413" t="s">
        <v>403</v>
      </c>
      <c r="E1413">
        <v>5559</v>
      </c>
      <c r="F1413">
        <v>1077</v>
      </c>
      <c r="G1413">
        <v>85.09</v>
      </c>
      <c r="H1413">
        <v>1329</v>
      </c>
      <c r="I1413">
        <v>7055</v>
      </c>
      <c r="J1413">
        <v>118.19</v>
      </c>
      <c r="K1413">
        <v>112.5</v>
      </c>
    </row>
    <row r="1414" spans="1:11" x14ac:dyDescent="0.2">
      <c r="A1414" t="s">
        <v>359</v>
      </c>
      <c r="B1414" t="s">
        <v>363</v>
      </c>
      <c r="C1414" t="s">
        <v>267</v>
      </c>
      <c r="D1414" t="s">
        <v>403</v>
      </c>
      <c r="E1414">
        <v>6172</v>
      </c>
      <c r="F1414">
        <v>1580</v>
      </c>
      <c r="G1414">
        <v>97.6</v>
      </c>
      <c r="H1414">
        <v>1559</v>
      </c>
      <c r="I1414">
        <v>7956</v>
      </c>
      <c r="J1414">
        <v>126.35</v>
      </c>
      <c r="K1414">
        <v>129.02000000000001</v>
      </c>
    </row>
    <row r="1415" spans="1:11" x14ac:dyDescent="0.2">
      <c r="A1415" t="s">
        <v>359</v>
      </c>
      <c r="B1415" t="s">
        <v>363</v>
      </c>
      <c r="C1415" t="s">
        <v>283</v>
      </c>
      <c r="D1415" t="s">
        <v>403</v>
      </c>
      <c r="E1415">
        <v>4812</v>
      </c>
      <c r="F1415">
        <v>1543</v>
      </c>
      <c r="G1415">
        <v>115.55</v>
      </c>
      <c r="H1415">
        <v>1029</v>
      </c>
      <c r="I1415">
        <v>4923</v>
      </c>
      <c r="J1415">
        <v>141.41</v>
      </c>
      <c r="K1415">
        <v>147.12</v>
      </c>
    </row>
    <row r="1416" spans="1:11" x14ac:dyDescent="0.2">
      <c r="A1416" t="s">
        <v>359</v>
      </c>
      <c r="B1416" t="s">
        <v>363</v>
      </c>
      <c r="C1416" t="s">
        <v>286</v>
      </c>
      <c r="D1416" t="s">
        <v>403</v>
      </c>
      <c r="E1416">
        <v>992</v>
      </c>
      <c r="F1416">
        <v>172</v>
      </c>
      <c r="G1416">
        <v>80.290000000000006</v>
      </c>
      <c r="H1416">
        <v>236</v>
      </c>
      <c r="I1416">
        <v>1270</v>
      </c>
      <c r="J1416">
        <v>96.7</v>
      </c>
      <c r="K1416">
        <v>97.83</v>
      </c>
    </row>
    <row r="1417" spans="1:11" x14ac:dyDescent="0.2">
      <c r="A1417" t="s">
        <v>359</v>
      </c>
      <c r="B1417" t="s">
        <v>363</v>
      </c>
      <c r="C1417" t="s">
        <v>276</v>
      </c>
      <c r="D1417" t="s">
        <v>403</v>
      </c>
      <c r="E1417">
        <v>18614</v>
      </c>
      <c r="F1417">
        <v>5112</v>
      </c>
      <c r="G1417">
        <v>100.29</v>
      </c>
      <c r="H1417">
        <v>3949</v>
      </c>
      <c r="I1417">
        <v>19940</v>
      </c>
      <c r="J1417">
        <v>132.81</v>
      </c>
      <c r="K1417">
        <v>128.51</v>
      </c>
    </row>
    <row r="1418" spans="1:11" x14ac:dyDescent="0.2">
      <c r="A1418" t="s">
        <v>359</v>
      </c>
      <c r="B1418" t="s">
        <v>363</v>
      </c>
      <c r="C1418" t="s">
        <v>251</v>
      </c>
      <c r="D1418" t="s">
        <v>403</v>
      </c>
      <c r="E1418">
        <v>638</v>
      </c>
      <c r="F1418">
        <v>120</v>
      </c>
      <c r="G1418">
        <v>81.92</v>
      </c>
      <c r="H1418">
        <v>219</v>
      </c>
      <c r="I1418">
        <v>944</v>
      </c>
      <c r="J1418">
        <v>103.75</v>
      </c>
      <c r="K1418">
        <v>106.16</v>
      </c>
    </row>
    <row r="1419" spans="1:11" x14ac:dyDescent="0.2">
      <c r="A1419" t="s">
        <v>359</v>
      </c>
      <c r="B1419" t="s">
        <v>363</v>
      </c>
      <c r="C1419" t="s">
        <v>250</v>
      </c>
      <c r="D1419" t="s">
        <v>403</v>
      </c>
      <c r="E1419">
        <v>1756</v>
      </c>
      <c r="F1419">
        <v>229</v>
      </c>
      <c r="G1419">
        <v>70.3</v>
      </c>
      <c r="H1419">
        <v>495</v>
      </c>
      <c r="I1419">
        <v>2850</v>
      </c>
      <c r="J1419">
        <v>90.87</v>
      </c>
      <c r="K1419">
        <v>97.53</v>
      </c>
    </row>
    <row r="1420" spans="1:11" x14ac:dyDescent="0.2">
      <c r="A1420" t="s">
        <v>359</v>
      </c>
      <c r="B1420" t="s">
        <v>363</v>
      </c>
      <c r="C1420" t="s">
        <v>287</v>
      </c>
      <c r="D1420" t="s">
        <v>403</v>
      </c>
      <c r="E1420">
        <v>1521</v>
      </c>
      <c r="F1420">
        <v>397</v>
      </c>
      <c r="G1420">
        <v>96.36</v>
      </c>
      <c r="H1420">
        <v>294</v>
      </c>
      <c r="I1420">
        <v>1612</v>
      </c>
      <c r="J1420">
        <v>122.45</v>
      </c>
      <c r="K1420">
        <v>120.97</v>
      </c>
    </row>
    <row r="1421" spans="1:11" x14ac:dyDescent="0.2">
      <c r="A1421" t="s">
        <v>359</v>
      </c>
      <c r="B1421" t="s">
        <v>363</v>
      </c>
      <c r="C1421" t="s">
        <v>285</v>
      </c>
      <c r="D1421" t="s">
        <v>403</v>
      </c>
      <c r="E1421">
        <v>4852</v>
      </c>
      <c r="F1421">
        <v>1458</v>
      </c>
      <c r="G1421">
        <v>109.17</v>
      </c>
      <c r="H1421">
        <v>1049</v>
      </c>
      <c r="I1421">
        <v>4897</v>
      </c>
      <c r="J1421">
        <v>158.38999999999999</v>
      </c>
      <c r="K1421">
        <v>143.91999999999999</v>
      </c>
    </row>
    <row r="1422" spans="1:11" x14ac:dyDescent="0.2">
      <c r="A1422" t="s">
        <v>359</v>
      </c>
      <c r="B1422" t="s">
        <v>363</v>
      </c>
      <c r="C1422" t="s">
        <v>246</v>
      </c>
      <c r="D1422" t="s">
        <v>403</v>
      </c>
      <c r="E1422">
        <v>2647</v>
      </c>
      <c r="F1422">
        <v>713</v>
      </c>
      <c r="G1422">
        <v>97.75</v>
      </c>
      <c r="H1422">
        <v>621</v>
      </c>
      <c r="I1422">
        <v>3313</v>
      </c>
      <c r="J1422">
        <v>128.96</v>
      </c>
      <c r="K1422">
        <v>135.46</v>
      </c>
    </row>
    <row r="1423" spans="1:11" x14ac:dyDescent="0.2">
      <c r="A1423" t="s">
        <v>359</v>
      </c>
      <c r="B1423" t="s">
        <v>363</v>
      </c>
      <c r="C1423" t="s">
        <v>256</v>
      </c>
      <c r="D1423" t="s">
        <v>403</v>
      </c>
      <c r="E1423">
        <v>4168</v>
      </c>
      <c r="F1423">
        <v>1159</v>
      </c>
      <c r="G1423">
        <v>101.52</v>
      </c>
      <c r="H1423">
        <v>886</v>
      </c>
      <c r="I1423">
        <v>4405</v>
      </c>
      <c r="J1423">
        <v>133.79</v>
      </c>
      <c r="K1423">
        <v>134.46</v>
      </c>
    </row>
    <row r="1424" spans="1:11" x14ac:dyDescent="0.2">
      <c r="A1424" t="s">
        <v>359</v>
      </c>
      <c r="B1424" t="s">
        <v>363</v>
      </c>
      <c r="C1424" t="s">
        <v>263</v>
      </c>
      <c r="D1424" t="s">
        <v>403</v>
      </c>
      <c r="E1424">
        <v>9254</v>
      </c>
      <c r="F1424">
        <v>2477</v>
      </c>
      <c r="G1424">
        <v>102.25</v>
      </c>
      <c r="H1424">
        <v>2134</v>
      </c>
      <c r="I1424">
        <v>10843</v>
      </c>
      <c r="J1424">
        <v>131.87</v>
      </c>
      <c r="K1424">
        <v>131.28</v>
      </c>
    </row>
    <row r="1425" spans="1:11" x14ac:dyDescent="0.2">
      <c r="A1425" t="s">
        <v>359</v>
      </c>
      <c r="B1425" t="s">
        <v>363</v>
      </c>
      <c r="C1425" t="s">
        <v>284</v>
      </c>
      <c r="D1425" t="s">
        <v>403</v>
      </c>
      <c r="E1425">
        <v>10065</v>
      </c>
      <c r="F1425">
        <v>2512</v>
      </c>
      <c r="G1425">
        <v>101.35</v>
      </c>
      <c r="H1425">
        <v>2375</v>
      </c>
      <c r="I1425">
        <v>11781</v>
      </c>
      <c r="J1425">
        <v>132.58000000000001</v>
      </c>
      <c r="K1425">
        <v>131.69999999999999</v>
      </c>
    </row>
    <row r="1426" spans="1:11" x14ac:dyDescent="0.2">
      <c r="A1426" t="s">
        <v>359</v>
      </c>
      <c r="B1426" t="s">
        <v>363</v>
      </c>
      <c r="C1426" t="s">
        <v>266</v>
      </c>
      <c r="D1426" t="s">
        <v>403</v>
      </c>
      <c r="E1426">
        <v>7844</v>
      </c>
      <c r="F1426">
        <v>2035</v>
      </c>
      <c r="G1426">
        <v>92.27</v>
      </c>
      <c r="H1426">
        <v>1852</v>
      </c>
      <c r="I1426">
        <v>8906</v>
      </c>
      <c r="J1426">
        <v>121.16</v>
      </c>
      <c r="K1426">
        <v>112.48</v>
      </c>
    </row>
    <row r="1427" spans="1:11" x14ac:dyDescent="0.2">
      <c r="A1427" t="s">
        <v>359</v>
      </c>
      <c r="B1427" t="s">
        <v>363</v>
      </c>
      <c r="C1427" t="s">
        <v>279</v>
      </c>
      <c r="D1427" t="s">
        <v>403</v>
      </c>
      <c r="E1427">
        <v>4626</v>
      </c>
      <c r="F1427">
        <v>988</v>
      </c>
      <c r="G1427">
        <v>91.09</v>
      </c>
      <c r="H1427">
        <v>1084</v>
      </c>
      <c r="I1427">
        <v>5827</v>
      </c>
      <c r="J1427">
        <v>118.12</v>
      </c>
      <c r="K1427">
        <v>123.42</v>
      </c>
    </row>
    <row r="1428" spans="1:11" x14ac:dyDescent="0.2">
      <c r="A1428" t="s">
        <v>359</v>
      </c>
      <c r="B1428" t="s">
        <v>363</v>
      </c>
      <c r="C1428" t="s">
        <v>373</v>
      </c>
      <c r="D1428" t="s">
        <v>403</v>
      </c>
      <c r="E1428">
        <v>3251</v>
      </c>
      <c r="F1428">
        <v>1191</v>
      </c>
      <c r="G1428">
        <v>113.83</v>
      </c>
      <c r="H1428">
        <v>813</v>
      </c>
      <c r="I1428">
        <v>3999</v>
      </c>
      <c r="J1428">
        <v>130.85</v>
      </c>
      <c r="K1428">
        <v>133.28</v>
      </c>
    </row>
    <row r="1429" spans="1:11" x14ac:dyDescent="0.2">
      <c r="A1429" t="s">
        <v>359</v>
      </c>
      <c r="B1429" t="s">
        <v>363</v>
      </c>
      <c r="C1429" t="s">
        <v>275</v>
      </c>
      <c r="D1429" t="s">
        <v>403</v>
      </c>
      <c r="E1429">
        <v>10902</v>
      </c>
      <c r="F1429">
        <v>3375</v>
      </c>
      <c r="G1429">
        <v>111.51</v>
      </c>
      <c r="H1429">
        <v>2342</v>
      </c>
      <c r="I1429">
        <v>11024</v>
      </c>
      <c r="J1429">
        <v>147.11000000000001</v>
      </c>
      <c r="K1429">
        <v>144.85</v>
      </c>
    </row>
    <row r="1430" spans="1:11" x14ac:dyDescent="0.2">
      <c r="A1430" t="s">
        <v>359</v>
      </c>
      <c r="B1430" t="s">
        <v>363</v>
      </c>
      <c r="C1430" t="s">
        <v>259</v>
      </c>
      <c r="D1430" t="s">
        <v>403</v>
      </c>
      <c r="E1430">
        <v>3048</v>
      </c>
      <c r="F1430">
        <v>871</v>
      </c>
      <c r="G1430">
        <v>108.57</v>
      </c>
      <c r="H1430">
        <v>615</v>
      </c>
      <c r="I1430">
        <v>3373</v>
      </c>
      <c r="J1430">
        <v>153.32</v>
      </c>
      <c r="K1430">
        <v>131.38999999999999</v>
      </c>
    </row>
    <row r="1431" spans="1:11" x14ac:dyDescent="0.2">
      <c r="A1431" t="s">
        <v>359</v>
      </c>
      <c r="B1431" t="s">
        <v>363</v>
      </c>
      <c r="C1431" t="s">
        <v>288</v>
      </c>
      <c r="D1431" t="s">
        <v>403</v>
      </c>
      <c r="E1431">
        <v>1107</v>
      </c>
      <c r="F1431">
        <v>279</v>
      </c>
      <c r="G1431">
        <v>100.23</v>
      </c>
      <c r="H1431">
        <v>264</v>
      </c>
      <c r="I1431">
        <v>1242</v>
      </c>
      <c r="J1431">
        <v>120.75</v>
      </c>
      <c r="K1431">
        <v>116.7</v>
      </c>
    </row>
    <row r="1432" spans="1:11" x14ac:dyDescent="0.2">
      <c r="A1432" t="s">
        <v>359</v>
      </c>
      <c r="B1432" t="s">
        <v>363</v>
      </c>
      <c r="C1432" t="s">
        <v>268</v>
      </c>
      <c r="D1432" t="s">
        <v>403</v>
      </c>
      <c r="E1432">
        <v>9610</v>
      </c>
      <c r="F1432">
        <v>2644</v>
      </c>
      <c r="G1432">
        <v>103.79</v>
      </c>
      <c r="H1432">
        <v>2188</v>
      </c>
      <c r="I1432">
        <v>11018</v>
      </c>
      <c r="J1432">
        <v>133.91999999999999</v>
      </c>
      <c r="K1432">
        <v>132.08000000000001</v>
      </c>
    </row>
    <row r="1433" spans="1:11" x14ac:dyDescent="0.2">
      <c r="A1433" t="s">
        <v>359</v>
      </c>
      <c r="B1433" t="s">
        <v>363</v>
      </c>
      <c r="C1433" t="s">
        <v>269</v>
      </c>
      <c r="D1433" t="s">
        <v>403</v>
      </c>
      <c r="E1433">
        <v>1113</v>
      </c>
      <c r="F1433">
        <v>273</v>
      </c>
      <c r="G1433">
        <v>94.15</v>
      </c>
      <c r="H1433">
        <v>285</v>
      </c>
      <c r="I1433">
        <v>1339</v>
      </c>
      <c r="J1433">
        <v>116.76</v>
      </c>
      <c r="K1433">
        <v>123.15</v>
      </c>
    </row>
    <row r="1434" spans="1:11" x14ac:dyDescent="0.2">
      <c r="A1434" t="s">
        <v>359</v>
      </c>
      <c r="B1434" t="s">
        <v>363</v>
      </c>
      <c r="C1434" t="s">
        <v>271</v>
      </c>
      <c r="D1434" t="s">
        <v>403</v>
      </c>
      <c r="E1434">
        <v>10236</v>
      </c>
      <c r="F1434">
        <v>2281</v>
      </c>
      <c r="G1434">
        <v>89.39</v>
      </c>
      <c r="H1434">
        <v>2417</v>
      </c>
      <c r="I1434">
        <v>12578</v>
      </c>
      <c r="J1434">
        <v>118.81</v>
      </c>
      <c r="K1434">
        <v>115.07</v>
      </c>
    </row>
    <row r="1435" spans="1:11" x14ac:dyDescent="0.2">
      <c r="A1435" t="s">
        <v>359</v>
      </c>
      <c r="B1435" t="s">
        <v>363</v>
      </c>
      <c r="C1435" t="s">
        <v>255</v>
      </c>
      <c r="D1435" t="s">
        <v>403</v>
      </c>
      <c r="E1435">
        <v>38149</v>
      </c>
      <c r="F1435">
        <v>10223</v>
      </c>
      <c r="G1435">
        <v>99.23</v>
      </c>
      <c r="H1435">
        <v>8138</v>
      </c>
      <c r="I1435">
        <v>43559</v>
      </c>
      <c r="J1435">
        <v>129.44999999999999</v>
      </c>
      <c r="K1435">
        <v>126.12</v>
      </c>
    </row>
    <row r="1436" spans="1:11" x14ac:dyDescent="0.2">
      <c r="A1436" t="s">
        <v>359</v>
      </c>
      <c r="B1436" t="s">
        <v>363</v>
      </c>
      <c r="C1436" t="s">
        <v>272</v>
      </c>
      <c r="D1436" t="s">
        <v>403</v>
      </c>
      <c r="E1436">
        <v>2142</v>
      </c>
      <c r="F1436">
        <v>497</v>
      </c>
      <c r="G1436">
        <v>87.05</v>
      </c>
      <c r="H1436">
        <v>502</v>
      </c>
      <c r="I1436">
        <v>2343</v>
      </c>
      <c r="J1436">
        <v>124.99</v>
      </c>
      <c r="K1436">
        <v>120.85</v>
      </c>
    </row>
    <row r="1437" spans="1:11" x14ac:dyDescent="0.2">
      <c r="A1437" t="s">
        <v>359</v>
      </c>
      <c r="B1437" t="s">
        <v>363</v>
      </c>
      <c r="C1437" t="s">
        <v>249</v>
      </c>
      <c r="D1437" t="s">
        <v>403</v>
      </c>
      <c r="E1437">
        <v>12888</v>
      </c>
      <c r="F1437">
        <v>3490</v>
      </c>
      <c r="G1437">
        <v>98.65</v>
      </c>
      <c r="H1437">
        <v>2804</v>
      </c>
      <c r="I1437">
        <v>14033</v>
      </c>
      <c r="J1437">
        <v>131.75</v>
      </c>
      <c r="K1437">
        <v>129.41999999999999</v>
      </c>
    </row>
    <row r="1438" spans="1:11" x14ac:dyDescent="0.2">
      <c r="A1438" t="s">
        <v>359</v>
      </c>
      <c r="B1438" t="s">
        <v>363</v>
      </c>
      <c r="C1438" t="s">
        <v>293</v>
      </c>
      <c r="D1438" t="s">
        <v>403</v>
      </c>
      <c r="E1438">
        <v>527</v>
      </c>
      <c r="F1438">
        <v>148</v>
      </c>
      <c r="G1438">
        <v>101.93</v>
      </c>
      <c r="H1438">
        <v>101</v>
      </c>
      <c r="I1438">
        <v>613</v>
      </c>
      <c r="J1438">
        <v>129.93</v>
      </c>
      <c r="K1438">
        <v>130.05000000000001</v>
      </c>
    </row>
    <row r="1439" spans="1:11" x14ac:dyDescent="0.2">
      <c r="A1439" t="s">
        <v>359</v>
      </c>
      <c r="B1439" t="s">
        <v>363</v>
      </c>
      <c r="C1439" t="s">
        <v>257</v>
      </c>
      <c r="D1439" t="s">
        <v>403</v>
      </c>
      <c r="E1439">
        <v>7478</v>
      </c>
      <c r="F1439">
        <v>1738</v>
      </c>
      <c r="G1439">
        <v>94.67</v>
      </c>
      <c r="H1439">
        <v>1754</v>
      </c>
      <c r="I1439">
        <v>9304</v>
      </c>
      <c r="J1439">
        <v>126.46</v>
      </c>
      <c r="K1439">
        <v>121.25</v>
      </c>
    </row>
    <row r="1440" spans="1:11" x14ac:dyDescent="0.2">
      <c r="A1440" t="s">
        <v>359</v>
      </c>
      <c r="B1440" t="s">
        <v>363</v>
      </c>
      <c r="C1440" t="s">
        <v>244</v>
      </c>
      <c r="D1440" t="s">
        <v>403</v>
      </c>
      <c r="E1440">
        <v>4271</v>
      </c>
      <c r="F1440">
        <v>933</v>
      </c>
      <c r="G1440">
        <v>89.02</v>
      </c>
      <c r="H1440">
        <v>1005</v>
      </c>
      <c r="I1440">
        <v>5308</v>
      </c>
      <c r="J1440">
        <v>117.02</v>
      </c>
      <c r="K1440">
        <v>115.54</v>
      </c>
    </row>
    <row r="1441" spans="1:11" x14ac:dyDescent="0.2">
      <c r="A1441" t="s">
        <v>359</v>
      </c>
      <c r="B1441" t="s">
        <v>363</v>
      </c>
      <c r="C1441" t="s">
        <v>265</v>
      </c>
      <c r="D1441" t="s">
        <v>403</v>
      </c>
      <c r="E1441">
        <v>2970</v>
      </c>
      <c r="F1441">
        <v>680</v>
      </c>
      <c r="G1441">
        <v>91.58</v>
      </c>
      <c r="H1441">
        <v>735</v>
      </c>
      <c r="I1441">
        <v>3690</v>
      </c>
      <c r="J1441">
        <v>124.15</v>
      </c>
      <c r="K1441">
        <v>119.39</v>
      </c>
    </row>
    <row r="1442" spans="1:11" x14ac:dyDescent="0.2">
      <c r="A1442" t="s">
        <v>359</v>
      </c>
      <c r="B1442" t="s">
        <v>363</v>
      </c>
      <c r="C1442" t="s">
        <v>247</v>
      </c>
      <c r="D1442" t="s">
        <v>403</v>
      </c>
      <c r="E1442">
        <v>839</v>
      </c>
      <c r="F1442">
        <v>177</v>
      </c>
      <c r="G1442">
        <v>87.41</v>
      </c>
      <c r="H1442">
        <v>179</v>
      </c>
      <c r="I1442">
        <v>996</v>
      </c>
      <c r="J1442">
        <v>105.41</v>
      </c>
      <c r="K1442">
        <v>108.73</v>
      </c>
    </row>
    <row r="1443" spans="1:11" x14ac:dyDescent="0.2">
      <c r="A1443" t="s">
        <v>359</v>
      </c>
      <c r="B1443" t="s">
        <v>364</v>
      </c>
      <c r="C1443" t="s">
        <v>671</v>
      </c>
      <c r="D1443" t="s">
        <v>403</v>
      </c>
      <c r="E1443">
        <v>21278</v>
      </c>
      <c r="F1443">
        <v>2768</v>
      </c>
      <c r="G1443">
        <v>66.75</v>
      </c>
      <c r="H1443">
        <v>9855</v>
      </c>
      <c r="I1443">
        <v>58636</v>
      </c>
      <c r="J1443">
        <v>68.89</v>
      </c>
      <c r="K1443">
        <v>72.400000000000006</v>
      </c>
    </row>
    <row r="1444" spans="1:11" x14ac:dyDescent="0.2">
      <c r="A1444" t="s">
        <v>359</v>
      </c>
      <c r="B1444" t="s">
        <v>364</v>
      </c>
      <c r="C1444" t="s">
        <v>371</v>
      </c>
      <c r="D1444" t="s">
        <v>403</v>
      </c>
      <c r="E1444">
        <v>27</v>
      </c>
      <c r="F1444">
        <v>3</v>
      </c>
      <c r="G1444">
        <v>60.67</v>
      </c>
      <c r="H1444">
        <v>9</v>
      </c>
      <c r="I1444">
        <v>74</v>
      </c>
      <c r="J1444">
        <v>108.44</v>
      </c>
      <c r="K1444">
        <v>82.43</v>
      </c>
    </row>
    <row r="1445" spans="1:11" x14ac:dyDescent="0.2">
      <c r="A1445" t="s">
        <v>359</v>
      </c>
      <c r="B1445" t="s">
        <v>364</v>
      </c>
      <c r="C1445" t="s">
        <v>282</v>
      </c>
      <c r="D1445" t="s">
        <v>403</v>
      </c>
      <c r="E1445">
        <v>505</v>
      </c>
      <c r="F1445">
        <v>89</v>
      </c>
      <c r="G1445">
        <v>81.98</v>
      </c>
      <c r="H1445">
        <v>276</v>
      </c>
      <c r="I1445">
        <v>1649</v>
      </c>
      <c r="J1445">
        <v>60.88</v>
      </c>
      <c r="K1445">
        <v>59.87</v>
      </c>
    </row>
    <row r="1446" spans="1:11" x14ac:dyDescent="0.2">
      <c r="A1446" t="s">
        <v>359</v>
      </c>
      <c r="B1446" t="s">
        <v>364</v>
      </c>
      <c r="C1446" t="s">
        <v>243</v>
      </c>
      <c r="D1446" t="s">
        <v>403</v>
      </c>
      <c r="E1446">
        <v>231</v>
      </c>
      <c r="F1446">
        <v>42</v>
      </c>
      <c r="G1446">
        <v>72.069999999999993</v>
      </c>
      <c r="H1446">
        <v>154</v>
      </c>
      <c r="I1446">
        <v>842</v>
      </c>
      <c r="J1446">
        <v>56.15</v>
      </c>
      <c r="K1446">
        <v>58.34</v>
      </c>
    </row>
    <row r="1447" spans="1:11" x14ac:dyDescent="0.2">
      <c r="A1447" t="s">
        <v>359</v>
      </c>
      <c r="B1447" t="s">
        <v>364</v>
      </c>
      <c r="C1447" t="s">
        <v>273</v>
      </c>
      <c r="D1447" t="s">
        <v>403</v>
      </c>
      <c r="E1447">
        <v>513</v>
      </c>
      <c r="F1447">
        <v>57</v>
      </c>
      <c r="G1447">
        <v>60.5</v>
      </c>
      <c r="H1447">
        <v>231</v>
      </c>
      <c r="I1447">
        <v>1299</v>
      </c>
      <c r="J1447">
        <v>69.39</v>
      </c>
      <c r="K1447">
        <v>70.84</v>
      </c>
    </row>
    <row r="1448" spans="1:11" x14ac:dyDescent="0.2">
      <c r="A1448" t="s">
        <v>359</v>
      </c>
      <c r="B1448" t="s">
        <v>364</v>
      </c>
      <c r="C1448" t="s">
        <v>260</v>
      </c>
      <c r="D1448" t="s">
        <v>403</v>
      </c>
      <c r="E1448">
        <v>2104</v>
      </c>
      <c r="F1448">
        <v>239</v>
      </c>
      <c r="G1448">
        <v>63.01</v>
      </c>
      <c r="H1448">
        <v>881</v>
      </c>
      <c r="I1448">
        <v>5115</v>
      </c>
      <c r="J1448">
        <v>77.400000000000006</v>
      </c>
      <c r="K1448">
        <v>72.290000000000006</v>
      </c>
    </row>
    <row r="1449" spans="1:11" x14ac:dyDescent="0.2">
      <c r="A1449" t="s">
        <v>359</v>
      </c>
      <c r="B1449" t="s">
        <v>364</v>
      </c>
      <c r="C1449" t="s">
        <v>278</v>
      </c>
      <c r="D1449" t="s">
        <v>403</v>
      </c>
      <c r="E1449">
        <v>322</v>
      </c>
      <c r="F1449">
        <v>39</v>
      </c>
      <c r="G1449">
        <v>66.88</v>
      </c>
      <c r="H1449">
        <v>155</v>
      </c>
      <c r="I1449">
        <v>871</v>
      </c>
      <c r="J1449">
        <v>72.459999999999994</v>
      </c>
      <c r="K1449">
        <v>78.45</v>
      </c>
    </row>
    <row r="1450" spans="1:11" x14ac:dyDescent="0.2">
      <c r="A1450" t="s">
        <v>359</v>
      </c>
      <c r="B1450" t="s">
        <v>364</v>
      </c>
      <c r="C1450" t="s">
        <v>281</v>
      </c>
      <c r="D1450" t="s">
        <v>403</v>
      </c>
      <c r="E1450">
        <v>160</v>
      </c>
      <c r="F1450">
        <v>21</v>
      </c>
      <c r="G1450">
        <v>64.31</v>
      </c>
      <c r="H1450">
        <v>83</v>
      </c>
      <c r="I1450">
        <v>441</v>
      </c>
      <c r="J1450">
        <v>69.87</v>
      </c>
      <c r="K1450">
        <v>72.900000000000006</v>
      </c>
    </row>
    <row r="1451" spans="1:11" x14ac:dyDescent="0.2">
      <c r="A1451" t="s">
        <v>359</v>
      </c>
      <c r="B1451" t="s">
        <v>364</v>
      </c>
      <c r="C1451" t="s">
        <v>274</v>
      </c>
      <c r="D1451" t="s">
        <v>403</v>
      </c>
      <c r="E1451">
        <v>25</v>
      </c>
      <c r="F1451">
        <v>1</v>
      </c>
      <c r="G1451">
        <v>52.44</v>
      </c>
      <c r="H1451">
        <v>13</v>
      </c>
      <c r="I1451">
        <v>82</v>
      </c>
      <c r="J1451">
        <v>80.69</v>
      </c>
      <c r="K1451">
        <v>85.27</v>
      </c>
    </row>
    <row r="1452" spans="1:11" x14ac:dyDescent="0.2">
      <c r="A1452" t="s">
        <v>359</v>
      </c>
      <c r="B1452" t="s">
        <v>364</v>
      </c>
      <c r="C1452" t="s">
        <v>252</v>
      </c>
      <c r="D1452" t="s">
        <v>403</v>
      </c>
      <c r="E1452">
        <v>45</v>
      </c>
      <c r="F1452">
        <v>5</v>
      </c>
      <c r="G1452">
        <v>57.78</v>
      </c>
      <c r="H1452">
        <v>22</v>
      </c>
      <c r="I1452">
        <v>148</v>
      </c>
      <c r="J1452">
        <v>73</v>
      </c>
      <c r="K1452">
        <v>77.3</v>
      </c>
    </row>
    <row r="1453" spans="1:11" x14ac:dyDescent="0.2">
      <c r="A1453" t="s">
        <v>359</v>
      </c>
      <c r="B1453" t="s">
        <v>364</v>
      </c>
      <c r="C1453" t="s">
        <v>245</v>
      </c>
      <c r="D1453" t="s">
        <v>403</v>
      </c>
      <c r="E1453">
        <v>1827</v>
      </c>
      <c r="F1453">
        <v>190</v>
      </c>
      <c r="G1453">
        <v>59.02</v>
      </c>
      <c r="H1453">
        <v>830</v>
      </c>
      <c r="I1453">
        <v>4976</v>
      </c>
      <c r="J1453">
        <v>67.5</v>
      </c>
      <c r="K1453">
        <v>78.16</v>
      </c>
    </row>
    <row r="1454" spans="1:11" x14ac:dyDescent="0.2">
      <c r="A1454" t="s">
        <v>359</v>
      </c>
      <c r="B1454" t="s">
        <v>364</v>
      </c>
      <c r="C1454" t="s">
        <v>290</v>
      </c>
      <c r="D1454" t="s">
        <v>403</v>
      </c>
      <c r="E1454">
        <v>855</v>
      </c>
      <c r="F1454">
        <v>88</v>
      </c>
      <c r="G1454">
        <v>58.81</v>
      </c>
      <c r="H1454">
        <v>419</v>
      </c>
      <c r="I1454">
        <v>2453</v>
      </c>
      <c r="J1454">
        <v>72.8</v>
      </c>
      <c r="K1454">
        <v>78.98</v>
      </c>
    </row>
    <row r="1455" spans="1:11" x14ac:dyDescent="0.2">
      <c r="A1455" t="s">
        <v>359</v>
      </c>
      <c r="B1455" t="s">
        <v>364</v>
      </c>
      <c r="C1455" t="s">
        <v>289</v>
      </c>
      <c r="D1455" t="s">
        <v>403</v>
      </c>
      <c r="E1455">
        <v>64</v>
      </c>
      <c r="F1455">
        <v>6</v>
      </c>
      <c r="G1455">
        <v>60.41</v>
      </c>
      <c r="H1455">
        <v>32</v>
      </c>
      <c r="I1455">
        <v>152</v>
      </c>
      <c r="J1455">
        <v>76.44</v>
      </c>
      <c r="K1455">
        <v>89.87</v>
      </c>
    </row>
    <row r="1456" spans="1:11" x14ac:dyDescent="0.2">
      <c r="A1456" t="s">
        <v>359</v>
      </c>
      <c r="B1456" t="s">
        <v>364</v>
      </c>
      <c r="C1456" t="s">
        <v>291</v>
      </c>
      <c r="D1456" t="s">
        <v>403</v>
      </c>
      <c r="E1456">
        <v>296</v>
      </c>
      <c r="F1456">
        <v>28</v>
      </c>
      <c r="G1456">
        <v>55.28</v>
      </c>
      <c r="H1456">
        <v>117</v>
      </c>
      <c r="I1456">
        <v>702</v>
      </c>
      <c r="J1456">
        <v>67.27</v>
      </c>
      <c r="K1456">
        <v>67.64</v>
      </c>
    </row>
    <row r="1457" spans="1:11" x14ac:dyDescent="0.2">
      <c r="A1457" t="s">
        <v>359</v>
      </c>
      <c r="B1457" t="s">
        <v>364</v>
      </c>
      <c r="C1457" t="s">
        <v>262</v>
      </c>
      <c r="D1457" t="s">
        <v>403</v>
      </c>
      <c r="E1457">
        <v>117</v>
      </c>
      <c r="F1457">
        <v>5</v>
      </c>
      <c r="G1457">
        <v>53.29</v>
      </c>
      <c r="H1457">
        <v>57</v>
      </c>
      <c r="I1457">
        <v>321</v>
      </c>
      <c r="J1457">
        <v>56.81</v>
      </c>
      <c r="K1457">
        <v>69.37</v>
      </c>
    </row>
    <row r="1458" spans="1:11" x14ac:dyDescent="0.2">
      <c r="A1458" t="s">
        <v>359</v>
      </c>
      <c r="B1458" t="s">
        <v>364</v>
      </c>
      <c r="C1458" t="s">
        <v>277</v>
      </c>
      <c r="D1458" t="s">
        <v>403</v>
      </c>
      <c r="E1458">
        <v>463</v>
      </c>
      <c r="F1458">
        <v>73</v>
      </c>
      <c r="G1458">
        <v>75.790000000000006</v>
      </c>
      <c r="H1458">
        <v>230</v>
      </c>
      <c r="I1458">
        <v>1497</v>
      </c>
      <c r="J1458">
        <v>69.400000000000006</v>
      </c>
      <c r="K1458">
        <v>64.09</v>
      </c>
    </row>
    <row r="1459" spans="1:11" x14ac:dyDescent="0.2">
      <c r="A1459" t="s">
        <v>359</v>
      </c>
      <c r="B1459" t="s">
        <v>364</v>
      </c>
      <c r="C1459" t="s">
        <v>258</v>
      </c>
      <c r="D1459" t="s">
        <v>403</v>
      </c>
      <c r="E1459">
        <v>352</v>
      </c>
      <c r="F1459">
        <v>67</v>
      </c>
      <c r="G1459">
        <v>77.67</v>
      </c>
      <c r="H1459">
        <v>161</v>
      </c>
      <c r="I1459">
        <v>908</v>
      </c>
      <c r="J1459">
        <v>74.709999999999994</v>
      </c>
      <c r="K1459">
        <v>68.63</v>
      </c>
    </row>
    <row r="1460" spans="1:11" x14ac:dyDescent="0.2">
      <c r="A1460" t="s">
        <v>359</v>
      </c>
      <c r="B1460" t="s">
        <v>364</v>
      </c>
      <c r="C1460" t="s">
        <v>292</v>
      </c>
      <c r="D1460" t="s">
        <v>403</v>
      </c>
      <c r="E1460">
        <v>217</v>
      </c>
      <c r="F1460">
        <v>22</v>
      </c>
      <c r="G1460">
        <v>60.25</v>
      </c>
      <c r="H1460">
        <v>89</v>
      </c>
      <c r="I1460">
        <v>563</v>
      </c>
      <c r="J1460">
        <v>67.040000000000006</v>
      </c>
      <c r="K1460">
        <v>72.48</v>
      </c>
    </row>
    <row r="1461" spans="1:11" x14ac:dyDescent="0.2">
      <c r="A1461" t="s">
        <v>359</v>
      </c>
      <c r="B1461" t="s">
        <v>364</v>
      </c>
      <c r="C1461" t="s">
        <v>264</v>
      </c>
      <c r="D1461" t="s">
        <v>403</v>
      </c>
      <c r="E1461">
        <v>253</v>
      </c>
      <c r="F1461">
        <v>47</v>
      </c>
      <c r="G1461">
        <v>81.13</v>
      </c>
      <c r="H1461">
        <v>131</v>
      </c>
      <c r="I1461">
        <v>765</v>
      </c>
      <c r="J1461">
        <v>64.2</v>
      </c>
      <c r="K1461">
        <v>65.12</v>
      </c>
    </row>
    <row r="1462" spans="1:11" x14ac:dyDescent="0.2">
      <c r="A1462" t="s">
        <v>359</v>
      </c>
      <c r="B1462" t="s">
        <v>364</v>
      </c>
      <c r="C1462" t="s">
        <v>248</v>
      </c>
      <c r="D1462" t="s">
        <v>403</v>
      </c>
      <c r="E1462">
        <v>318</v>
      </c>
      <c r="F1462">
        <v>62</v>
      </c>
      <c r="G1462">
        <v>76.959999999999994</v>
      </c>
      <c r="H1462">
        <v>145</v>
      </c>
      <c r="I1462">
        <v>1014</v>
      </c>
      <c r="J1462">
        <v>68.84</v>
      </c>
      <c r="K1462">
        <v>66.38</v>
      </c>
    </row>
    <row r="1463" spans="1:11" x14ac:dyDescent="0.2">
      <c r="A1463" t="s">
        <v>359</v>
      </c>
      <c r="B1463" t="s">
        <v>364</v>
      </c>
      <c r="C1463" t="s">
        <v>253</v>
      </c>
      <c r="D1463" t="s">
        <v>403</v>
      </c>
      <c r="E1463">
        <v>279</v>
      </c>
      <c r="F1463">
        <v>45</v>
      </c>
      <c r="G1463">
        <v>74.739999999999995</v>
      </c>
      <c r="H1463">
        <v>133</v>
      </c>
      <c r="I1463">
        <v>738</v>
      </c>
      <c r="J1463">
        <v>67.27</v>
      </c>
      <c r="K1463">
        <v>75.760000000000005</v>
      </c>
    </row>
    <row r="1464" spans="1:11" x14ac:dyDescent="0.2">
      <c r="A1464" t="s">
        <v>359</v>
      </c>
      <c r="B1464" t="s">
        <v>364</v>
      </c>
      <c r="C1464" t="s">
        <v>270</v>
      </c>
      <c r="D1464" t="s">
        <v>403</v>
      </c>
      <c r="E1464">
        <v>326</v>
      </c>
      <c r="F1464">
        <v>36</v>
      </c>
      <c r="G1464">
        <v>65.87</v>
      </c>
      <c r="H1464">
        <v>153</v>
      </c>
      <c r="I1464">
        <v>896</v>
      </c>
      <c r="J1464">
        <v>67.010000000000005</v>
      </c>
      <c r="K1464">
        <v>78.22</v>
      </c>
    </row>
    <row r="1465" spans="1:11" x14ac:dyDescent="0.2">
      <c r="A1465" t="s">
        <v>359</v>
      </c>
      <c r="B1465" t="s">
        <v>364</v>
      </c>
      <c r="C1465" t="s">
        <v>280</v>
      </c>
      <c r="D1465" t="s">
        <v>403</v>
      </c>
      <c r="E1465">
        <v>65</v>
      </c>
      <c r="F1465">
        <v>10</v>
      </c>
      <c r="G1465">
        <v>67.14</v>
      </c>
      <c r="H1465">
        <v>39</v>
      </c>
      <c r="I1465">
        <v>244</v>
      </c>
      <c r="J1465">
        <v>67.05</v>
      </c>
      <c r="K1465">
        <v>74.48</v>
      </c>
    </row>
    <row r="1466" spans="1:11" x14ac:dyDescent="0.2">
      <c r="A1466" t="s">
        <v>359</v>
      </c>
      <c r="B1466" t="s">
        <v>364</v>
      </c>
      <c r="C1466" t="s">
        <v>254</v>
      </c>
      <c r="D1466" t="s">
        <v>403</v>
      </c>
      <c r="E1466">
        <v>599</v>
      </c>
      <c r="F1466">
        <v>109</v>
      </c>
      <c r="G1466">
        <v>80.89</v>
      </c>
      <c r="H1466">
        <v>312</v>
      </c>
      <c r="I1466">
        <v>1765</v>
      </c>
      <c r="J1466">
        <v>57.46</v>
      </c>
      <c r="K1466">
        <v>62.26</v>
      </c>
    </row>
    <row r="1467" spans="1:11" x14ac:dyDescent="0.2">
      <c r="A1467" t="s">
        <v>359</v>
      </c>
      <c r="B1467" t="s">
        <v>364</v>
      </c>
      <c r="C1467" t="s">
        <v>261</v>
      </c>
      <c r="D1467" t="s">
        <v>403</v>
      </c>
      <c r="E1467">
        <v>307</v>
      </c>
      <c r="F1467">
        <v>22</v>
      </c>
      <c r="G1467">
        <v>51.59</v>
      </c>
      <c r="H1467">
        <v>129</v>
      </c>
      <c r="I1467">
        <v>824</v>
      </c>
      <c r="J1467">
        <v>70.61</v>
      </c>
      <c r="K1467">
        <v>67.010000000000005</v>
      </c>
    </row>
    <row r="1468" spans="1:11" x14ac:dyDescent="0.2">
      <c r="A1468" t="s">
        <v>359</v>
      </c>
      <c r="B1468" t="s">
        <v>364</v>
      </c>
      <c r="C1468" t="s">
        <v>267</v>
      </c>
      <c r="D1468" t="s">
        <v>403</v>
      </c>
      <c r="E1468">
        <v>381</v>
      </c>
      <c r="F1468">
        <v>69</v>
      </c>
      <c r="G1468">
        <v>82.54</v>
      </c>
      <c r="H1468">
        <v>221</v>
      </c>
      <c r="I1468">
        <v>1281</v>
      </c>
      <c r="J1468">
        <v>63.06</v>
      </c>
      <c r="K1468">
        <v>65.959999999999994</v>
      </c>
    </row>
    <row r="1469" spans="1:11" x14ac:dyDescent="0.2">
      <c r="A1469" t="s">
        <v>359</v>
      </c>
      <c r="B1469" t="s">
        <v>364</v>
      </c>
      <c r="C1469" t="s">
        <v>283</v>
      </c>
      <c r="D1469" t="s">
        <v>403</v>
      </c>
      <c r="E1469">
        <v>234</v>
      </c>
      <c r="F1469">
        <v>52</v>
      </c>
      <c r="G1469">
        <v>88.5</v>
      </c>
      <c r="H1469">
        <v>127</v>
      </c>
      <c r="I1469">
        <v>720</v>
      </c>
      <c r="J1469">
        <v>58.27</v>
      </c>
      <c r="K1469">
        <v>67.510000000000005</v>
      </c>
    </row>
    <row r="1470" spans="1:11" x14ac:dyDescent="0.2">
      <c r="A1470" t="s">
        <v>359</v>
      </c>
      <c r="B1470" t="s">
        <v>364</v>
      </c>
      <c r="C1470" t="s">
        <v>286</v>
      </c>
      <c r="D1470" t="s">
        <v>403</v>
      </c>
      <c r="E1470">
        <v>96</v>
      </c>
      <c r="F1470">
        <v>12</v>
      </c>
      <c r="G1470">
        <v>66.56</v>
      </c>
      <c r="H1470">
        <v>38</v>
      </c>
      <c r="I1470">
        <v>209</v>
      </c>
      <c r="J1470">
        <v>69.39</v>
      </c>
      <c r="K1470">
        <v>66.58</v>
      </c>
    </row>
    <row r="1471" spans="1:11" x14ac:dyDescent="0.2">
      <c r="A1471" t="s">
        <v>359</v>
      </c>
      <c r="B1471" t="s">
        <v>364</v>
      </c>
      <c r="C1471" t="s">
        <v>276</v>
      </c>
      <c r="D1471" t="s">
        <v>403</v>
      </c>
      <c r="E1471">
        <v>825</v>
      </c>
      <c r="F1471">
        <v>97</v>
      </c>
      <c r="G1471">
        <v>66.260000000000005</v>
      </c>
      <c r="H1471">
        <v>373</v>
      </c>
      <c r="I1471">
        <v>2294</v>
      </c>
      <c r="J1471">
        <v>65.84</v>
      </c>
      <c r="K1471">
        <v>78.040000000000006</v>
      </c>
    </row>
    <row r="1472" spans="1:11" x14ac:dyDescent="0.2">
      <c r="A1472" t="s">
        <v>359</v>
      </c>
      <c r="B1472" t="s">
        <v>364</v>
      </c>
      <c r="C1472" t="s">
        <v>251</v>
      </c>
      <c r="D1472" t="s">
        <v>403</v>
      </c>
      <c r="E1472">
        <v>33</v>
      </c>
      <c r="F1472">
        <v>7</v>
      </c>
      <c r="G1472">
        <v>97.45</v>
      </c>
      <c r="H1472">
        <v>14</v>
      </c>
      <c r="I1472">
        <v>98</v>
      </c>
      <c r="J1472">
        <v>49</v>
      </c>
      <c r="K1472">
        <v>69.650000000000006</v>
      </c>
    </row>
    <row r="1473" spans="1:11" x14ac:dyDescent="0.2">
      <c r="A1473" t="s">
        <v>359</v>
      </c>
      <c r="B1473" t="s">
        <v>364</v>
      </c>
      <c r="C1473" t="s">
        <v>250</v>
      </c>
      <c r="D1473" t="s">
        <v>403</v>
      </c>
      <c r="E1473">
        <v>131</v>
      </c>
      <c r="F1473">
        <v>10</v>
      </c>
      <c r="G1473">
        <v>52.64</v>
      </c>
      <c r="H1473">
        <v>44</v>
      </c>
      <c r="I1473">
        <v>302</v>
      </c>
      <c r="J1473">
        <v>51.2</v>
      </c>
      <c r="K1473">
        <v>73.87</v>
      </c>
    </row>
    <row r="1474" spans="1:11" x14ac:dyDescent="0.2">
      <c r="A1474" t="s">
        <v>359</v>
      </c>
      <c r="B1474" t="s">
        <v>364</v>
      </c>
      <c r="C1474" t="s">
        <v>287</v>
      </c>
      <c r="D1474" t="s">
        <v>403</v>
      </c>
      <c r="E1474">
        <v>77</v>
      </c>
      <c r="F1474">
        <v>11</v>
      </c>
      <c r="G1474">
        <v>74</v>
      </c>
      <c r="H1474">
        <v>36</v>
      </c>
      <c r="I1474">
        <v>207</v>
      </c>
      <c r="J1474">
        <v>76.19</v>
      </c>
      <c r="K1474">
        <v>76.98</v>
      </c>
    </row>
    <row r="1475" spans="1:11" x14ac:dyDescent="0.2">
      <c r="A1475" t="s">
        <v>359</v>
      </c>
      <c r="B1475" t="s">
        <v>364</v>
      </c>
      <c r="C1475" t="s">
        <v>285</v>
      </c>
      <c r="D1475" t="s">
        <v>403</v>
      </c>
      <c r="E1475">
        <v>339</v>
      </c>
      <c r="F1475">
        <v>43</v>
      </c>
      <c r="G1475">
        <v>61.42</v>
      </c>
      <c r="H1475">
        <v>165</v>
      </c>
      <c r="I1475">
        <v>931</v>
      </c>
      <c r="J1475">
        <v>64.150000000000006</v>
      </c>
      <c r="K1475">
        <v>81.09</v>
      </c>
    </row>
    <row r="1476" spans="1:11" x14ac:dyDescent="0.2">
      <c r="A1476" t="s">
        <v>359</v>
      </c>
      <c r="B1476" t="s">
        <v>364</v>
      </c>
      <c r="C1476" t="s">
        <v>246</v>
      </c>
      <c r="D1476" t="s">
        <v>403</v>
      </c>
      <c r="E1476">
        <v>183</v>
      </c>
      <c r="F1476">
        <v>20</v>
      </c>
      <c r="G1476">
        <v>58.53</v>
      </c>
      <c r="H1476">
        <v>78</v>
      </c>
      <c r="I1476">
        <v>471</v>
      </c>
      <c r="J1476">
        <v>57.33</v>
      </c>
      <c r="K1476">
        <v>71.03</v>
      </c>
    </row>
    <row r="1477" spans="1:11" x14ac:dyDescent="0.2">
      <c r="A1477" t="s">
        <v>359</v>
      </c>
      <c r="B1477" t="s">
        <v>364</v>
      </c>
      <c r="C1477" t="s">
        <v>256</v>
      </c>
      <c r="D1477" t="s">
        <v>403</v>
      </c>
      <c r="E1477">
        <v>266</v>
      </c>
      <c r="F1477">
        <v>34</v>
      </c>
      <c r="G1477">
        <v>63.7</v>
      </c>
      <c r="H1477">
        <v>112</v>
      </c>
      <c r="I1477">
        <v>608</v>
      </c>
      <c r="J1477">
        <v>73.13</v>
      </c>
      <c r="K1477">
        <v>69.209999999999994</v>
      </c>
    </row>
    <row r="1478" spans="1:11" x14ac:dyDescent="0.2">
      <c r="A1478" t="s">
        <v>359</v>
      </c>
      <c r="B1478" t="s">
        <v>364</v>
      </c>
      <c r="C1478" t="s">
        <v>263</v>
      </c>
      <c r="D1478" t="s">
        <v>403</v>
      </c>
      <c r="E1478">
        <v>692</v>
      </c>
      <c r="F1478">
        <v>70</v>
      </c>
      <c r="G1478">
        <v>61.73</v>
      </c>
      <c r="H1478">
        <v>406</v>
      </c>
      <c r="I1478">
        <v>2262</v>
      </c>
      <c r="J1478">
        <v>64.78</v>
      </c>
      <c r="K1478">
        <v>75.45</v>
      </c>
    </row>
    <row r="1479" spans="1:11" x14ac:dyDescent="0.2">
      <c r="A1479" t="s">
        <v>359</v>
      </c>
      <c r="B1479" t="s">
        <v>364</v>
      </c>
      <c r="C1479" t="s">
        <v>284</v>
      </c>
      <c r="D1479" t="s">
        <v>403</v>
      </c>
      <c r="E1479">
        <v>696</v>
      </c>
      <c r="F1479">
        <v>120</v>
      </c>
      <c r="G1479">
        <v>79.17</v>
      </c>
      <c r="H1479">
        <v>340</v>
      </c>
      <c r="I1479">
        <v>2050</v>
      </c>
      <c r="J1479">
        <v>63.61</v>
      </c>
      <c r="K1479">
        <v>61.69</v>
      </c>
    </row>
    <row r="1480" spans="1:11" x14ac:dyDescent="0.2">
      <c r="A1480" t="s">
        <v>359</v>
      </c>
      <c r="B1480" t="s">
        <v>364</v>
      </c>
      <c r="C1480" t="s">
        <v>266</v>
      </c>
      <c r="D1480" t="s">
        <v>403</v>
      </c>
      <c r="E1480">
        <v>465</v>
      </c>
      <c r="F1480">
        <v>56</v>
      </c>
      <c r="G1480">
        <v>64.05</v>
      </c>
      <c r="H1480">
        <v>208</v>
      </c>
      <c r="I1480">
        <v>1178</v>
      </c>
      <c r="J1480">
        <v>67.260000000000005</v>
      </c>
      <c r="K1480">
        <v>68.83</v>
      </c>
    </row>
    <row r="1481" spans="1:11" x14ac:dyDescent="0.2">
      <c r="A1481" t="s">
        <v>359</v>
      </c>
      <c r="B1481" t="s">
        <v>364</v>
      </c>
      <c r="C1481" t="s">
        <v>279</v>
      </c>
      <c r="D1481" t="s">
        <v>403</v>
      </c>
      <c r="E1481">
        <v>292</v>
      </c>
      <c r="F1481">
        <v>37</v>
      </c>
      <c r="G1481">
        <v>68.11</v>
      </c>
      <c r="H1481">
        <v>113</v>
      </c>
      <c r="I1481">
        <v>773</v>
      </c>
      <c r="J1481">
        <v>78.06</v>
      </c>
      <c r="K1481">
        <v>73.239999999999995</v>
      </c>
    </row>
    <row r="1482" spans="1:11" x14ac:dyDescent="0.2">
      <c r="A1482" t="s">
        <v>359</v>
      </c>
      <c r="B1482" t="s">
        <v>364</v>
      </c>
      <c r="C1482" t="s">
        <v>373</v>
      </c>
      <c r="D1482" t="s">
        <v>403</v>
      </c>
      <c r="E1482">
        <v>309</v>
      </c>
      <c r="F1482">
        <v>85</v>
      </c>
      <c r="G1482">
        <v>100.07</v>
      </c>
      <c r="H1482">
        <v>73</v>
      </c>
      <c r="I1482">
        <v>370</v>
      </c>
      <c r="J1482">
        <v>89.12</v>
      </c>
      <c r="K1482">
        <v>104.98</v>
      </c>
    </row>
    <row r="1483" spans="1:11" x14ac:dyDescent="0.2">
      <c r="A1483" t="s">
        <v>359</v>
      </c>
      <c r="B1483" t="s">
        <v>364</v>
      </c>
      <c r="C1483" t="s">
        <v>275</v>
      </c>
      <c r="D1483" t="s">
        <v>403</v>
      </c>
      <c r="E1483">
        <v>943</v>
      </c>
      <c r="F1483">
        <v>112</v>
      </c>
      <c r="G1483">
        <v>63.09</v>
      </c>
      <c r="H1483">
        <v>405</v>
      </c>
      <c r="I1483">
        <v>2616</v>
      </c>
      <c r="J1483">
        <v>69.3</v>
      </c>
      <c r="K1483">
        <v>76.959999999999994</v>
      </c>
    </row>
    <row r="1484" spans="1:11" x14ac:dyDescent="0.2">
      <c r="A1484" t="s">
        <v>359</v>
      </c>
      <c r="B1484" t="s">
        <v>364</v>
      </c>
      <c r="C1484" t="s">
        <v>259</v>
      </c>
      <c r="D1484" t="s">
        <v>403</v>
      </c>
      <c r="E1484">
        <v>362</v>
      </c>
      <c r="F1484">
        <v>34</v>
      </c>
      <c r="G1484">
        <v>59.61</v>
      </c>
      <c r="H1484">
        <v>178</v>
      </c>
      <c r="I1484">
        <v>1077</v>
      </c>
      <c r="J1484">
        <v>74.680000000000007</v>
      </c>
      <c r="K1484">
        <v>85.17</v>
      </c>
    </row>
    <row r="1485" spans="1:11" x14ac:dyDescent="0.2">
      <c r="A1485" t="s">
        <v>359</v>
      </c>
      <c r="B1485" t="s">
        <v>364</v>
      </c>
      <c r="C1485" t="s">
        <v>288</v>
      </c>
      <c r="D1485" t="s">
        <v>403</v>
      </c>
      <c r="E1485">
        <v>61</v>
      </c>
      <c r="F1485">
        <v>6</v>
      </c>
      <c r="G1485">
        <v>61.98</v>
      </c>
      <c r="H1485">
        <v>32</v>
      </c>
      <c r="I1485">
        <v>164</v>
      </c>
      <c r="J1485">
        <v>70.16</v>
      </c>
      <c r="K1485">
        <v>77.62</v>
      </c>
    </row>
    <row r="1486" spans="1:11" x14ac:dyDescent="0.2">
      <c r="A1486" t="s">
        <v>359</v>
      </c>
      <c r="B1486" t="s">
        <v>364</v>
      </c>
      <c r="C1486" t="s">
        <v>268</v>
      </c>
      <c r="D1486" t="s">
        <v>403</v>
      </c>
      <c r="E1486">
        <v>551</v>
      </c>
      <c r="F1486">
        <v>65</v>
      </c>
      <c r="G1486">
        <v>62.26</v>
      </c>
      <c r="H1486">
        <v>253</v>
      </c>
      <c r="I1486">
        <v>1563</v>
      </c>
      <c r="J1486">
        <v>76.7</v>
      </c>
      <c r="K1486">
        <v>79.19</v>
      </c>
    </row>
    <row r="1487" spans="1:11" x14ac:dyDescent="0.2">
      <c r="A1487" t="s">
        <v>359</v>
      </c>
      <c r="B1487" t="s">
        <v>364</v>
      </c>
      <c r="C1487" t="s">
        <v>269</v>
      </c>
      <c r="D1487" t="s">
        <v>403</v>
      </c>
      <c r="E1487">
        <v>49</v>
      </c>
      <c r="F1487">
        <v>5</v>
      </c>
      <c r="G1487">
        <v>59.29</v>
      </c>
      <c r="H1487">
        <v>30</v>
      </c>
      <c r="I1487">
        <v>170</v>
      </c>
      <c r="J1487">
        <v>55.4</v>
      </c>
      <c r="K1487">
        <v>64.239999999999995</v>
      </c>
    </row>
    <row r="1488" spans="1:11" x14ac:dyDescent="0.2">
      <c r="A1488" t="s">
        <v>359</v>
      </c>
      <c r="B1488" t="s">
        <v>364</v>
      </c>
      <c r="C1488" t="s">
        <v>271</v>
      </c>
      <c r="D1488" t="s">
        <v>403</v>
      </c>
      <c r="E1488">
        <v>513</v>
      </c>
      <c r="F1488">
        <v>104</v>
      </c>
      <c r="G1488">
        <v>86.43</v>
      </c>
      <c r="H1488">
        <v>244</v>
      </c>
      <c r="I1488">
        <v>1482</v>
      </c>
      <c r="J1488">
        <v>59.69</v>
      </c>
      <c r="K1488">
        <v>61.89</v>
      </c>
    </row>
    <row r="1489" spans="1:11" x14ac:dyDescent="0.2">
      <c r="A1489" t="s">
        <v>359</v>
      </c>
      <c r="B1489" t="s">
        <v>364</v>
      </c>
      <c r="C1489" t="s">
        <v>255</v>
      </c>
      <c r="D1489" t="s">
        <v>403</v>
      </c>
      <c r="E1489">
        <v>1886</v>
      </c>
      <c r="F1489">
        <v>208</v>
      </c>
      <c r="G1489">
        <v>60.11</v>
      </c>
      <c r="H1489">
        <v>796</v>
      </c>
      <c r="I1489">
        <v>4805</v>
      </c>
      <c r="J1489">
        <v>74.91</v>
      </c>
      <c r="K1489">
        <v>73.02</v>
      </c>
    </row>
    <row r="1490" spans="1:11" x14ac:dyDescent="0.2">
      <c r="A1490" t="s">
        <v>359</v>
      </c>
      <c r="B1490" t="s">
        <v>364</v>
      </c>
      <c r="C1490" t="s">
        <v>272</v>
      </c>
      <c r="D1490" t="s">
        <v>403</v>
      </c>
      <c r="E1490">
        <v>133</v>
      </c>
      <c r="F1490">
        <v>19</v>
      </c>
      <c r="G1490">
        <v>62.83</v>
      </c>
      <c r="H1490">
        <v>63</v>
      </c>
      <c r="I1490">
        <v>441</v>
      </c>
      <c r="J1490">
        <v>80.510000000000005</v>
      </c>
      <c r="K1490">
        <v>72.17</v>
      </c>
    </row>
    <row r="1491" spans="1:11" x14ac:dyDescent="0.2">
      <c r="A1491" t="s">
        <v>359</v>
      </c>
      <c r="B1491" t="s">
        <v>364</v>
      </c>
      <c r="C1491" t="s">
        <v>249</v>
      </c>
      <c r="D1491" t="s">
        <v>403</v>
      </c>
      <c r="E1491">
        <v>553</v>
      </c>
      <c r="F1491">
        <v>77</v>
      </c>
      <c r="G1491">
        <v>69.16</v>
      </c>
      <c r="H1491">
        <v>255</v>
      </c>
      <c r="I1491">
        <v>1511</v>
      </c>
      <c r="J1491">
        <v>75.849999999999994</v>
      </c>
      <c r="K1491">
        <v>83.05</v>
      </c>
    </row>
    <row r="1492" spans="1:11" x14ac:dyDescent="0.2">
      <c r="A1492" t="s">
        <v>359</v>
      </c>
      <c r="B1492" t="s">
        <v>364</v>
      </c>
      <c r="C1492" t="s">
        <v>293</v>
      </c>
      <c r="D1492" t="s">
        <v>403</v>
      </c>
      <c r="E1492">
        <v>22</v>
      </c>
      <c r="F1492">
        <v>2</v>
      </c>
      <c r="G1492">
        <v>61.14</v>
      </c>
      <c r="H1492">
        <v>9</v>
      </c>
      <c r="I1492">
        <v>70</v>
      </c>
      <c r="J1492">
        <v>139.33000000000001</v>
      </c>
      <c r="K1492">
        <v>88.37</v>
      </c>
    </row>
    <row r="1493" spans="1:11" x14ac:dyDescent="0.2">
      <c r="A1493" t="s">
        <v>359</v>
      </c>
      <c r="B1493" t="s">
        <v>364</v>
      </c>
      <c r="C1493" t="s">
        <v>257</v>
      </c>
      <c r="D1493" t="s">
        <v>403</v>
      </c>
      <c r="E1493">
        <v>492</v>
      </c>
      <c r="F1493">
        <v>52</v>
      </c>
      <c r="G1493">
        <v>67.2</v>
      </c>
      <c r="H1493">
        <v>215</v>
      </c>
      <c r="I1493">
        <v>1246</v>
      </c>
      <c r="J1493">
        <v>69.47</v>
      </c>
      <c r="K1493">
        <v>74.27</v>
      </c>
    </row>
    <row r="1494" spans="1:11" x14ac:dyDescent="0.2">
      <c r="A1494" t="s">
        <v>359</v>
      </c>
      <c r="B1494" t="s">
        <v>364</v>
      </c>
      <c r="C1494" t="s">
        <v>244</v>
      </c>
      <c r="D1494" t="s">
        <v>403</v>
      </c>
      <c r="E1494">
        <v>242</v>
      </c>
      <c r="F1494">
        <v>36</v>
      </c>
      <c r="G1494">
        <v>72.739999999999995</v>
      </c>
      <c r="H1494">
        <v>139</v>
      </c>
      <c r="I1494">
        <v>859</v>
      </c>
      <c r="J1494">
        <v>52.39</v>
      </c>
      <c r="K1494">
        <v>53.42</v>
      </c>
    </row>
    <row r="1495" spans="1:11" x14ac:dyDescent="0.2">
      <c r="A1495" t="s">
        <v>359</v>
      </c>
      <c r="B1495" t="s">
        <v>364</v>
      </c>
      <c r="C1495" t="s">
        <v>265</v>
      </c>
      <c r="D1495" t="s">
        <v>403</v>
      </c>
      <c r="E1495">
        <v>154</v>
      </c>
      <c r="F1495">
        <v>17</v>
      </c>
      <c r="G1495">
        <v>60.84</v>
      </c>
      <c r="H1495">
        <v>75</v>
      </c>
      <c r="I1495">
        <v>463</v>
      </c>
      <c r="J1495">
        <v>65.03</v>
      </c>
      <c r="K1495">
        <v>71.290000000000006</v>
      </c>
    </row>
    <row r="1496" spans="1:11" x14ac:dyDescent="0.2">
      <c r="A1496" t="s">
        <v>359</v>
      </c>
      <c r="B1496" t="s">
        <v>364</v>
      </c>
      <c r="C1496" t="s">
        <v>247</v>
      </c>
      <c r="D1496" t="s">
        <v>403</v>
      </c>
      <c r="E1496">
        <v>28</v>
      </c>
      <c r="F1496">
        <v>2</v>
      </c>
      <c r="G1496">
        <v>53.29</v>
      </c>
      <c r="H1496">
        <v>12</v>
      </c>
      <c r="I1496">
        <v>76</v>
      </c>
      <c r="J1496">
        <v>83.75</v>
      </c>
      <c r="K1496">
        <v>70.09</v>
      </c>
    </row>
    <row r="1497" spans="1:11" x14ac:dyDescent="0.2">
      <c r="A1497" t="s">
        <v>359</v>
      </c>
      <c r="B1497" t="s">
        <v>365</v>
      </c>
      <c r="C1497" t="s">
        <v>671</v>
      </c>
      <c r="D1497" t="s">
        <v>403</v>
      </c>
      <c r="E1497">
        <v>7129</v>
      </c>
      <c r="F1497">
        <v>1141</v>
      </c>
      <c r="G1497">
        <v>75.209999999999994</v>
      </c>
      <c r="H1497">
        <v>2499</v>
      </c>
      <c r="I1497">
        <v>13565</v>
      </c>
      <c r="J1497">
        <v>100.41</v>
      </c>
      <c r="K1497">
        <v>101.83</v>
      </c>
    </row>
    <row r="1498" spans="1:11" x14ac:dyDescent="0.2">
      <c r="A1498" t="s">
        <v>359</v>
      </c>
      <c r="B1498" t="s">
        <v>365</v>
      </c>
      <c r="C1498" t="s">
        <v>371</v>
      </c>
      <c r="D1498" t="s">
        <v>403</v>
      </c>
      <c r="E1498">
        <v>52</v>
      </c>
      <c r="F1498">
        <v>13</v>
      </c>
      <c r="G1498">
        <v>86.42</v>
      </c>
      <c r="H1498">
        <v>10</v>
      </c>
      <c r="I1498">
        <v>58</v>
      </c>
      <c r="J1498">
        <v>104.2</v>
      </c>
      <c r="K1498">
        <v>100.09</v>
      </c>
    </row>
    <row r="1499" spans="1:11" x14ac:dyDescent="0.2">
      <c r="A1499" t="s">
        <v>359</v>
      </c>
      <c r="B1499" t="s">
        <v>365</v>
      </c>
      <c r="C1499" t="s">
        <v>282</v>
      </c>
      <c r="D1499" t="s">
        <v>403</v>
      </c>
      <c r="E1499">
        <v>123</v>
      </c>
      <c r="F1499">
        <v>23</v>
      </c>
      <c r="G1499">
        <v>87.47</v>
      </c>
      <c r="H1499">
        <v>45</v>
      </c>
      <c r="I1499">
        <v>251</v>
      </c>
      <c r="J1499">
        <v>115.02</v>
      </c>
      <c r="K1499">
        <v>109.91</v>
      </c>
    </row>
    <row r="1500" spans="1:11" x14ac:dyDescent="0.2">
      <c r="A1500" t="s">
        <v>359</v>
      </c>
      <c r="B1500" t="s">
        <v>365</v>
      </c>
      <c r="C1500" t="s">
        <v>243</v>
      </c>
      <c r="D1500" t="s">
        <v>403</v>
      </c>
      <c r="E1500">
        <v>31</v>
      </c>
      <c r="F1500">
        <v>3</v>
      </c>
      <c r="G1500">
        <v>62.94</v>
      </c>
      <c r="H1500">
        <v>12</v>
      </c>
      <c r="I1500">
        <v>64</v>
      </c>
      <c r="J1500">
        <v>138.5</v>
      </c>
      <c r="K1500">
        <v>115.58</v>
      </c>
    </row>
    <row r="1501" spans="1:11" x14ac:dyDescent="0.2">
      <c r="A1501" t="s">
        <v>359</v>
      </c>
      <c r="B1501" t="s">
        <v>365</v>
      </c>
      <c r="C1501" t="s">
        <v>273</v>
      </c>
      <c r="D1501" t="s">
        <v>403</v>
      </c>
      <c r="E1501">
        <v>129</v>
      </c>
      <c r="F1501">
        <v>26</v>
      </c>
      <c r="G1501">
        <v>78.849999999999994</v>
      </c>
      <c r="H1501">
        <v>31</v>
      </c>
      <c r="I1501">
        <v>194</v>
      </c>
      <c r="J1501">
        <v>99.03</v>
      </c>
      <c r="K1501">
        <v>105.06</v>
      </c>
    </row>
    <row r="1502" spans="1:11" x14ac:dyDescent="0.2">
      <c r="A1502" t="s">
        <v>359</v>
      </c>
      <c r="B1502" t="s">
        <v>365</v>
      </c>
      <c r="C1502" t="s">
        <v>260</v>
      </c>
      <c r="D1502" t="s">
        <v>403</v>
      </c>
      <c r="E1502">
        <v>595</v>
      </c>
      <c r="F1502">
        <v>109</v>
      </c>
      <c r="G1502">
        <v>76.319999999999993</v>
      </c>
      <c r="H1502">
        <v>190</v>
      </c>
      <c r="I1502">
        <v>908</v>
      </c>
      <c r="J1502">
        <v>110.59</v>
      </c>
      <c r="K1502">
        <v>104.99</v>
      </c>
    </row>
    <row r="1503" spans="1:11" x14ac:dyDescent="0.2">
      <c r="A1503" t="s">
        <v>359</v>
      </c>
      <c r="B1503" t="s">
        <v>365</v>
      </c>
      <c r="C1503" t="s">
        <v>278</v>
      </c>
      <c r="D1503" t="s">
        <v>403</v>
      </c>
      <c r="E1503">
        <v>312</v>
      </c>
      <c r="F1503">
        <v>30</v>
      </c>
      <c r="G1503">
        <v>60.25</v>
      </c>
      <c r="H1503">
        <v>107</v>
      </c>
      <c r="I1503">
        <v>573</v>
      </c>
      <c r="J1503">
        <v>87.7</v>
      </c>
      <c r="K1503">
        <v>89.29</v>
      </c>
    </row>
    <row r="1504" spans="1:11" x14ac:dyDescent="0.2">
      <c r="A1504" t="s">
        <v>359</v>
      </c>
      <c r="B1504" t="s">
        <v>365</v>
      </c>
      <c r="C1504" t="s">
        <v>281</v>
      </c>
      <c r="D1504" t="s">
        <v>403</v>
      </c>
      <c r="E1504">
        <v>32</v>
      </c>
      <c r="F1504">
        <v>7</v>
      </c>
      <c r="G1504">
        <v>83.31</v>
      </c>
      <c r="H1504">
        <v>16</v>
      </c>
      <c r="I1504">
        <v>66</v>
      </c>
      <c r="J1504">
        <v>93.69</v>
      </c>
      <c r="K1504">
        <v>98.52</v>
      </c>
    </row>
    <row r="1505" spans="1:11" x14ac:dyDescent="0.2">
      <c r="A1505" t="s">
        <v>359</v>
      </c>
      <c r="B1505" t="s">
        <v>365</v>
      </c>
      <c r="C1505" t="s">
        <v>274</v>
      </c>
      <c r="D1505" t="s">
        <v>403</v>
      </c>
      <c r="E1505">
        <v>13</v>
      </c>
      <c r="F1505">
        <v>4</v>
      </c>
      <c r="G1505">
        <v>96.54</v>
      </c>
      <c r="H1505">
        <v>4</v>
      </c>
      <c r="I1505">
        <v>21</v>
      </c>
      <c r="J1505">
        <v>130</v>
      </c>
      <c r="K1505">
        <v>119.62</v>
      </c>
    </row>
    <row r="1506" spans="1:11" x14ac:dyDescent="0.2">
      <c r="A1506" t="s">
        <v>359</v>
      </c>
      <c r="B1506" t="s">
        <v>365</v>
      </c>
      <c r="C1506" t="s">
        <v>252</v>
      </c>
      <c r="D1506" t="s">
        <v>403</v>
      </c>
      <c r="E1506">
        <v>26</v>
      </c>
      <c r="F1506">
        <v>5</v>
      </c>
      <c r="G1506">
        <v>78.08</v>
      </c>
      <c r="H1506">
        <v>10</v>
      </c>
      <c r="I1506">
        <v>35</v>
      </c>
      <c r="J1506">
        <v>101</v>
      </c>
      <c r="K1506">
        <v>117.31</v>
      </c>
    </row>
    <row r="1507" spans="1:11" x14ac:dyDescent="0.2">
      <c r="A1507" t="s">
        <v>359</v>
      </c>
      <c r="B1507" t="s">
        <v>365</v>
      </c>
      <c r="C1507" t="s">
        <v>245</v>
      </c>
      <c r="D1507" t="s">
        <v>403</v>
      </c>
      <c r="E1507">
        <v>557</v>
      </c>
      <c r="F1507">
        <v>82</v>
      </c>
      <c r="G1507">
        <v>70.05</v>
      </c>
      <c r="H1507">
        <v>205</v>
      </c>
      <c r="I1507">
        <v>1233</v>
      </c>
      <c r="J1507">
        <v>105.57</v>
      </c>
      <c r="K1507">
        <v>99.97</v>
      </c>
    </row>
    <row r="1508" spans="1:11" x14ac:dyDescent="0.2">
      <c r="A1508" t="s">
        <v>359</v>
      </c>
      <c r="B1508" t="s">
        <v>365</v>
      </c>
      <c r="C1508" t="s">
        <v>290</v>
      </c>
      <c r="D1508" t="s">
        <v>403</v>
      </c>
      <c r="E1508">
        <v>336</v>
      </c>
      <c r="F1508">
        <v>48</v>
      </c>
      <c r="G1508">
        <v>73.290000000000006</v>
      </c>
      <c r="H1508">
        <v>130</v>
      </c>
      <c r="I1508">
        <v>609</v>
      </c>
      <c r="J1508">
        <v>100.63</v>
      </c>
      <c r="K1508">
        <v>112.41</v>
      </c>
    </row>
    <row r="1509" spans="1:11" x14ac:dyDescent="0.2">
      <c r="A1509" t="s">
        <v>359</v>
      </c>
      <c r="B1509" t="s">
        <v>365</v>
      </c>
      <c r="C1509" t="s">
        <v>289</v>
      </c>
      <c r="D1509" t="s">
        <v>403</v>
      </c>
      <c r="E1509">
        <v>85</v>
      </c>
      <c r="F1509">
        <v>15</v>
      </c>
      <c r="G1509">
        <v>72.92</v>
      </c>
      <c r="H1509">
        <v>29</v>
      </c>
      <c r="I1509">
        <v>130</v>
      </c>
      <c r="J1509">
        <v>88.86</v>
      </c>
      <c r="K1509">
        <v>100.08</v>
      </c>
    </row>
    <row r="1510" spans="1:11" x14ac:dyDescent="0.2">
      <c r="A1510" t="s">
        <v>359</v>
      </c>
      <c r="B1510" t="s">
        <v>365</v>
      </c>
      <c r="C1510" t="s">
        <v>291</v>
      </c>
      <c r="D1510" t="s">
        <v>403</v>
      </c>
      <c r="E1510">
        <v>35</v>
      </c>
      <c r="F1510">
        <v>10</v>
      </c>
      <c r="G1510">
        <v>92.49</v>
      </c>
      <c r="H1510">
        <v>6</v>
      </c>
      <c r="I1510">
        <v>49</v>
      </c>
      <c r="J1510">
        <v>141.16999999999999</v>
      </c>
      <c r="K1510">
        <v>99.16</v>
      </c>
    </row>
    <row r="1511" spans="1:11" x14ac:dyDescent="0.2">
      <c r="A1511" t="s">
        <v>359</v>
      </c>
      <c r="B1511" t="s">
        <v>365</v>
      </c>
      <c r="C1511" t="s">
        <v>262</v>
      </c>
      <c r="D1511" t="s">
        <v>403</v>
      </c>
      <c r="E1511">
        <v>56</v>
      </c>
      <c r="F1511">
        <v>10</v>
      </c>
      <c r="G1511">
        <v>75</v>
      </c>
      <c r="H1511">
        <v>19</v>
      </c>
      <c r="I1511">
        <v>95</v>
      </c>
      <c r="J1511">
        <v>102.79</v>
      </c>
      <c r="K1511">
        <v>103.29</v>
      </c>
    </row>
    <row r="1512" spans="1:11" x14ac:dyDescent="0.2">
      <c r="A1512" t="s">
        <v>359</v>
      </c>
      <c r="B1512" t="s">
        <v>365</v>
      </c>
      <c r="C1512" t="s">
        <v>277</v>
      </c>
      <c r="D1512" t="s">
        <v>403</v>
      </c>
      <c r="E1512">
        <v>148</v>
      </c>
      <c r="F1512">
        <v>27</v>
      </c>
      <c r="G1512">
        <v>82.66</v>
      </c>
      <c r="H1512">
        <v>53</v>
      </c>
      <c r="I1512">
        <v>242</v>
      </c>
      <c r="J1512">
        <v>100.87</v>
      </c>
      <c r="K1512">
        <v>106.58</v>
      </c>
    </row>
    <row r="1513" spans="1:11" x14ac:dyDescent="0.2">
      <c r="A1513" t="s">
        <v>359</v>
      </c>
      <c r="B1513" t="s">
        <v>365</v>
      </c>
      <c r="C1513" t="s">
        <v>258</v>
      </c>
      <c r="D1513" t="s">
        <v>403</v>
      </c>
      <c r="E1513">
        <v>64</v>
      </c>
      <c r="F1513">
        <v>16</v>
      </c>
      <c r="G1513">
        <v>85.86</v>
      </c>
      <c r="H1513">
        <v>25</v>
      </c>
      <c r="I1513">
        <v>110</v>
      </c>
      <c r="J1513">
        <v>92.48</v>
      </c>
      <c r="K1513">
        <v>98.53</v>
      </c>
    </row>
    <row r="1514" spans="1:11" x14ac:dyDescent="0.2">
      <c r="A1514" t="s">
        <v>359</v>
      </c>
      <c r="B1514" t="s">
        <v>365</v>
      </c>
      <c r="C1514" t="s">
        <v>292</v>
      </c>
      <c r="D1514" t="s">
        <v>403</v>
      </c>
      <c r="E1514">
        <v>86</v>
      </c>
      <c r="F1514">
        <v>12</v>
      </c>
      <c r="G1514">
        <v>73.41</v>
      </c>
      <c r="H1514">
        <v>33</v>
      </c>
      <c r="I1514">
        <v>156</v>
      </c>
      <c r="J1514">
        <v>91.12</v>
      </c>
      <c r="K1514">
        <v>98.07</v>
      </c>
    </row>
    <row r="1515" spans="1:11" x14ac:dyDescent="0.2">
      <c r="A1515" t="s">
        <v>359</v>
      </c>
      <c r="B1515" t="s">
        <v>365</v>
      </c>
      <c r="C1515" t="s">
        <v>264</v>
      </c>
      <c r="D1515" t="s">
        <v>403</v>
      </c>
      <c r="E1515">
        <v>117</v>
      </c>
      <c r="F1515">
        <v>14</v>
      </c>
      <c r="G1515">
        <v>65.09</v>
      </c>
      <c r="H1515">
        <v>44</v>
      </c>
      <c r="I1515">
        <v>227</v>
      </c>
      <c r="J1515">
        <v>88.68</v>
      </c>
      <c r="K1515">
        <v>99.88</v>
      </c>
    </row>
    <row r="1516" spans="1:11" x14ac:dyDescent="0.2">
      <c r="A1516" t="s">
        <v>359</v>
      </c>
      <c r="B1516" t="s">
        <v>365</v>
      </c>
      <c r="C1516" t="s">
        <v>248</v>
      </c>
      <c r="D1516" t="s">
        <v>403</v>
      </c>
      <c r="E1516">
        <v>110</v>
      </c>
      <c r="F1516">
        <v>24</v>
      </c>
      <c r="G1516">
        <v>88.44</v>
      </c>
      <c r="H1516">
        <v>31</v>
      </c>
      <c r="I1516">
        <v>171</v>
      </c>
      <c r="J1516">
        <v>99.26</v>
      </c>
      <c r="K1516">
        <v>102.99</v>
      </c>
    </row>
    <row r="1517" spans="1:11" x14ac:dyDescent="0.2">
      <c r="A1517" t="s">
        <v>359</v>
      </c>
      <c r="B1517" t="s">
        <v>365</v>
      </c>
      <c r="C1517" t="s">
        <v>253</v>
      </c>
      <c r="D1517" t="s">
        <v>403</v>
      </c>
      <c r="E1517">
        <v>33</v>
      </c>
      <c r="F1517">
        <v>10</v>
      </c>
      <c r="G1517">
        <v>87.73</v>
      </c>
      <c r="H1517">
        <v>16</v>
      </c>
      <c r="I1517">
        <v>89</v>
      </c>
      <c r="J1517">
        <v>89.94</v>
      </c>
      <c r="K1517">
        <v>117.28</v>
      </c>
    </row>
    <row r="1518" spans="1:11" x14ac:dyDescent="0.2">
      <c r="A1518" t="s">
        <v>359</v>
      </c>
      <c r="B1518" t="s">
        <v>365</v>
      </c>
      <c r="C1518" t="s">
        <v>270</v>
      </c>
      <c r="D1518" t="s">
        <v>403</v>
      </c>
      <c r="E1518">
        <v>181</v>
      </c>
      <c r="F1518">
        <v>40</v>
      </c>
      <c r="G1518">
        <v>92.2</v>
      </c>
      <c r="H1518">
        <v>54</v>
      </c>
      <c r="I1518">
        <v>310</v>
      </c>
      <c r="J1518">
        <v>96.52</v>
      </c>
      <c r="K1518">
        <v>107.97</v>
      </c>
    </row>
    <row r="1519" spans="1:11" x14ac:dyDescent="0.2">
      <c r="A1519" t="s">
        <v>359</v>
      </c>
      <c r="B1519" t="s">
        <v>365</v>
      </c>
      <c r="C1519" t="s">
        <v>280</v>
      </c>
      <c r="D1519" t="s">
        <v>403</v>
      </c>
      <c r="E1519">
        <v>12</v>
      </c>
      <c r="F1519">
        <v>1</v>
      </c>
      <c r="G1519">
        <v>60.42</v>
      </c>
      <c r="H1519">
        <v>4</v>
      </c>
      <c r="I1519">
        <v>28</v>
      </c>
      <c r="J1519">
        <v>93.5</v>
      </c>
      <c r="K1519">
        <v>104.96</v>
      </c>
    </row>
    <row r="1520" spans="1:11" x14ac:dyDescent="0.2">
      <c r="A1520" t="s">
        <v>359</v>
      </c>
      <c r="B1520" t="s">
        <v>365</v>
      </c>
      <c r="C1520" t="s">
        <v>254</v>
      </c>
      <c r="D1520" t="s">
        <v>403</v>
      </c>
      <c r="E1520">
        <v>92</v>
      </c>
      <c r="F1520">
        <v>14</v>
      </c>
      <c r="G1520">
        <v>70.61</v>
      </c>
      <c r="H1520">
        <v>32</v>
      </c>
      <c r="I1520">
        <v>170</v>
      </c>
      <c r="J1520">
        <v>114.63</v>
      </c>
      <c r="K1520">
        <v>103.91</v>
      </c>
    </row>
    <row r="1521" spans="1:11" x14ac:dyDescent="0.2">
      <c r="A1521" t="s">
        <v>359</v>
      </c>
      <c r="B1521" t="s">
        <v>365</v>
      </c>
      <c r="C1521" t="s">
        <v>261</v>
      </c>
      <c r="D1521" t="s">
        <v>403</v>
      </c>
      <c r="E1521">
        <v>39</v>
      </c>
      <c r="F1521">
        <v>9</v>
      </c>
      <c r="G1521">
        <v>88.18</v>
      </c>
      <c r="H1521">
        <v>18</v>
      </c>
      <c r="I1521">
        <v>81</v>
      </c>
      <c r="J1521">
        <v>76.11</v>
      </c>
      <c r="K1521">
        <v>87.94</v>
      </c>
    </row>
    <row r="1522" spans="1:11" x14ac:dyDescent="0.2">
      <c r="A1522" t="s">
        <v>359</v>
      </c>
      <c r="B1522" t="s">
        <v>365</v>
      </c>
      <c r="C1522" t="s">
        <v>267</v>
      </c>
      <c r="D1522" t="s">
        <v>403</v>
      </c>
      <c r="E1522">
        <v>123</v>
      </c>
      <c r="F1522">
        <v>12</v>
      </c>
      <c r="G1522">
        <v>68.58</v>
      </c>
      <c r="H1522">
        <v>38</v>
      </c>
      <c r="I1522">
        <v>207</v>
      </c>
      <c r="J1522">
        <v>99.71</v>
      </c>
      <c r="K1522">
        <v>96.74</v>
      </c>
    </row>
    <row r="1523" spans="1:11" x14ac:dyDescent="0.2">
      <c r="A1523" t="s">
        <v>359</v>
      </c>
      <c r="B1523" t="s">
        <v>365</v>
      </c>
      <c r="C1523" t="s">
        <v>283</v>
      </c>
      <c r="D1523" t="s">
        <v>403</v>
      </c>
      <c r="E1523">
        <v>44</v>
      </c>
      <c r="F1523">
        <v>12</v>
      </c>
      <c r="G1523">
        <v>92.45</v>
      </c>
      <c r="H1523">
        <v>12</v>
      </c>
      <c r="I1523">
        <v>80</v>
      </c>
      <c r="J1523">
        <v>151.08000000000001</v>
      </c>
      <c r="K1523">
        <v>120.53</v>
      </c>
    </row>
    <row r="1524" spans="1:11" x14ac:dyDescent="0.2">
      <c r="A1524" t="s">
        <v>359</v>
      </c>
      <c r="B1524" t="s">
        <v>365</v>
      </c>
      <c r="C1524" t="s">
        <v>286</v>
      </c>
      <c r="D1524" t="s">
        <v>403</v>
      </c>
      <c r="E1524">
        <v>10</v>
      </c>
      <c r="F1524">
        <v>2</v>
      </c>
      <c r="G1524">
        <v>80.5</v>
      </c>
      <c r="H1524">
        <v>4</v>
      </c>
      <c r="I1524">
        <v>28</v>
      </c>
      <c r="J1524">
        <v>94.75</v>
      </c>
      <c r="K1524">
        <v>111.11</v>
      </c>
    </row>
    <row r="1525" spans="1:11" x14ac:dyDescent="0.2">
      <c r="A1525" t="s">
        <v>359</v>
      </c>
      <c r="B1525" t="s">
        <v>365</v>
      </c>
      <c r="C1525" t="s">
        <v>276</v>
      </c>
      <c r="D1525" t="s">
        <v>403</v>
      </c>
      <c r="E1525">
        <v>591</v>
      </c>
      <c r="F1525">
        <v>75</v>
      </c>
      <c r="G1525">
        <v>68.16</v>
      </c>
      <c r="H1525">
        <v>225</v>
      </c>
      <c r="I1525">
        <v>999</v>
      </c>
      <c r="J1525">
        <v>92.24</v>
      </c>
      <c r="K1525">
        <v>105.07</v>
      </c>
    </row>
    <row r="1526" spans="1:11" x14ac:dyDescent="0.2">
      <c r="A1526" t="s">
        <v>359</v>
      </c>
      <c r="B1526" t="s">
        <v>365</v>
      </c>
      <c r="C1526" t="s">
        <v>251</v>
      </c>
      <c r="D1526" t="s">
        <v>403</v>
      </c>
      <c r="E1526">
        <v>7</v>
      </c>
      <c r="F1526">
        <v>5</v>
      </c>
      <c r="G1526">
        <v>144.13999999999999</v>
      </c>
      <c r="H1526">
        <v>2</v>
      </c>
      <c r="I1526">
        <v>15</v>
      </c>
      <c r="J1526">
        <v>110.5</v>
      </c>
      <c r="K1526">
        <v>96.73</v>
      </c>
    </row>
    <row r="1527" spans="1:11" x14ac:dyDescent="0.2">
      <c r="A1527" t="s">
        <v>359</v>
      </c>
      <c r="B1527" t="s">
        <v>365</v>
      </c>
      <c r="C1527" t="s">
        <v>250</v>
      </c>
      <c r="D1527" t="s">
        <v>403</v>
      </c>
      <c r="E1527">
        <v>48</v>
      </c>
      <c r="F1527">
        <v>6</v>
      </c>
      <c r="G1527">
        <v>76.31</v>
      </c>
      <c r="H1527">
        <v>31</v>
      </c>
      <c r="I1527">
        <v>131</v>
      </c>
      <c r="J1527">
        <v>96.26</v>
      </c>
      <c r="K1527">
        <v>100.11</v>
      </c>
    </row>
    <row r="1528" spans="1:11" x14ac:dyDescent="0.2">
      <c r="A1528" t="s">
        <v>359</v>
      </c>
      <c r="B1528" t="s">
        <v>365</v>
      </c>
      <c r="C1528" t="s">
        <v>287</v>
      </c>
      <c r="D1528" t="s">
        <v>403</v>
      </c>
      <c r="E1528">
        <v>9</v>
      </c>
      <c r="G1528">
        <v>69.33</v>
      </c>
      <c r="H1528">
        <v>6</v>
      </c>
      <c r="I1528">
        <v>31</v>
      </c>
      <c r="J1528">
        <v>81</v>
      </c>
      <c r="K1528">
        <v>89.65</v>
      </c>
    </row>
    <row r="1529" spans="1:11" x14ac:dyDescent="0.2">
      <c r="A1529" t="s">
        <v>359</v>
      </c>
      <c r="B1529" t="s">
        <v>365</v>
      </c>
      <c r="C1529" t="s">
        <v>285</v>
      </c>
      <c r="D1529" t="s">
        <v>403</v>
      </c>
      <c r="E1529">
        <v>56</v>
      </c>
      <c r="F1529">
        <v>8</v>
      </c>
      <c r="G1529">
        <v>75.290000000000006</v>
      </c>
      <c r="H1529">
        <v>33</v>
      </c>
      <c r="I1529">
        <v>134</v>
      </c>
      <c r="J1529">
        <v>92.06</v>
      </c>
      <c r="K1529">
        <v>108.81</v>
      </c>
    </row>
    <row r="1530" spans="1:11" x14ac:dyDescent="0.2">
      <c r="A1530" t="s">
        <v>359</v>
      </c>
      <c r="B1530" t="s">
        <v>365</v>
      </c>
      <c r="C1530" t="s">
        <v>246</v>
      </c>
      <c r="D1530" t="s">
        <v>403</v>
      </c>
      <c r="E1530">
        <v>54</v>
      </c>
      <c r="F1530">
        <v>8</v>
      </c>
      <c r="G1530">
        <v>71.540000000000006</v>
      </c>
      <c r="H1530">
        <v>14</v>
      </c>
      <c r="I1530">
        <v>85</v>
      </c>
      <c r="J1530">
        <v>91.57</v>
      </c>
      <c r="K1530">
        <v>101.86</v>
      </c>
    </row>
    <row r="1531" spans="1:11" x14ac:dyDescent="0.2">
      <c r="A1531" t="s">
        <v>359</v>
      </c>
      <c r="B1531" t="s">
        <v>365</v>
      </c>
      <c r="C1531" t="s">
        <v>256</v>
      </c>
      <c r="D1531" t="s">
        <v>403</v>
      </c>
      <c r="E1531">
        <v>82</v>
      </c>
      <c r="F1531">
        <v>15</v>
      </c>
      <c r="G1531">
        <v>75.239999999999995</v>
      </c>
      <c r="H1531">
        <v>22</v>
      </c>
      <c r="I1531">
        <v>148</v>
      </c>
      <c r="J1531">
        <v>108.36</v>
      </c>
      <c r="K1531">
        <v>98.22</v>
      </c>
    </row>
    <row r="1532" spans="1:11" x14ac:dyDescent="0.2">
      <c r="A1532" t="s">
        <v>359</v>
      </c>
      <c r="B1532" t="s">
        <v>365</v>
      </c>
      <c r="C1532" t="s">
        <v>263</v>
      </c>
      <c r="D1532" t="s">
        <v>403</v>
      </c>
      <c r="E1532">
        <v>114</v>
      </c>
      <c r="F1532">
        <v>28</v>
      </c>
      <c r="G1532">
        <v>82.09</v>
      </c>
      <c r="H1532">
        <v>37</v>
      </c>
      <c r="I1532">
        <v>245</v>
      </c>
      <c r="J1532">
        <v>99.11</v>
      </c>
      <c r="K1532">
        <v>103.37</v>
      </c>
    </row>
    <row r="1533" spans="1:11" x14ac:dyDescent="0.2">
      <c r="A1533" t="s">
        <v>359</v>
      </c>
      <c r="B1533" t="s">
        <v>365</v>
      </c>
      <c r="C1533" t="s">
        <v>284</v>
      </c>
      <c r="D1533" t="s">
        <v>403</v>
      </c>
      <c r="E1533">
        <v>144</v>
      </c>
      <c r="F1533">
        <v>29</v>
      </c>
      <c r="G1533">
        <v>96.18</v>
      </c>
      <c r="H1533">
        <v>48</v>
      </c>
      <c r="I1533">
        <v>258</v>
      </c>
      <c r="J1533">
        <v>94.19</v>
      </c>
      <c r="K1533">
        <v>112.48</v>
      </c>
    </row>
    <row r="1534" spans="1:11" x14ac:dyDescent="0.2">
      <c r="A1534" t="s">
        <v>359</v>
      </c>
      <c r="B1534" t="s">
        <v>365</v>
      </c>
      <c r="C1534" t="s">
        <v>266</v>
      </c>
      <c r="D1534" t="s">
        <v>403</v>
      </c>
      <c r="E1534">
        <v>163</v>
      </c>
      <c r="F1534">
        <v>26</v>
      </c>
      <c r="G1534">
        <v>77.650000000000006</v>
      </c>
      <c r="H1534">
        <v>48</v>
      </c>
      <c r="I1534">
        <v>246</v>
      </c>
      <c r="J1534">
        <v>102.88</v>
      </c>
      <c r="K1534">
        <v>101.62</v>
      </c>
    </row>
    <row r="1535" spans="1:11" x14ac:dyDescent="0.2">
      <c r="A1535" t="s">
        <v>359</v>
      </c>
      <c r="B1535" t="s">
        <v>365</v>
      </c>
      <c r="C1535" t="s">
        <v>279</v>
      </c>
      <c r="D1535" t="s">
        <v>403</v>
      </c>
      <c r="E1535">
        <v>41</v>
      </c>
      <c r="F1535">
        <v>10</v>
      </c>
      <c r="G1535">
        <v>86.2</v>
      </c>
      <c r="H1535">
        <v>11</v>
      </c>
      <c r="I1535">
        <v>69</v>
      </c>
      <c r="J1535">
        <v>107.82</v>
      </c>
      <c r="K1535">
        <v>107</v>
      </c>
    </row>
    <row r="1536" spans="1:11" x14ac:dyDescent="0.2">
      <c r="A1536" t="s">
        <v>359</v>
      </c>
      <c r="B1536" t="s">
        <v>365</v>
      </c>
      <c r="C1536" t="s">
        <v>373</v>
      </c>
      <c r="D1536" t="s">
        <v>403</v>
      </c>
      <c r="E1536">
        <v>91</v>
      </c>
      <c r="F1536">
        <v>10</v>
      </c>
      <c r="G1536">
        <v>72.040000000000006</v>
      </c>
      <c r="H1536">
        <v>30</v>
      </c>
      <c r="I1536">
        <v>102</v>
      </c>
      <c r="J1536">
        <v>102.77</v>
      </c>
      <c r="K1536">
        <v>107.13</v>
      </c>
    </row>
    <row r="1537" spans="1:11" x14ac:dyDescent="0.2">
      <c r="A1537" t="s">
        <v>359</v>
      </c>
      <c r="B1537" t="s">
        <v>365</v>
      </c>
      <c r="C1537" t="s">
        <v>275</v>
      </c>
      <c r="D1537" t="s">
        <v>403</v>
      </c>
      <c r="E1537">
        <v>89</v>
      </c>
      <c r="F1537">
        <v>14</v>
      </c>
      <c r="G1537">
        <v>83.57</v>
      </c>
      <c r="H1537">
        <v>38</v>
      </c>
      <c r="I1537">
        <v>242</v>
      </c>
      <c r="J1537">
        <v>96.29</v>
      </c>
      <c r="K1537">
        <v>104.58</v>
      </c>
    </row>
    <row r="1538" spans="1:11" x14ac:dyDescent="0.2">
      <c r="A1538" t="s">
        <v>359</v>
      </c>
      <c r="B1538" t="s">
        <v>365</v>
      </c>
      <c r="C1538" t="s">
        <v>259</v>
      </c>
      <c r="D1538" t="s">
        <v>403</v>
      </c>
      <c r="E1538">
        <v>13</v>
      </c>
      <c r="F1538">
        <v>1</v>
      </c>
      <c r="G1538">
        <v>61.38</v>
      </c>
      <c r="H1538">
        <v>2</v>
      </c>
      <c r="I1538">
        <v>21</v>
      </c>
      <c r="J1538">
        <v>100.5</v>
      </c>
      <c r="K1538">
        <v>96.9</v>
      </c>
    </row>
    <row r="1539" spans="1:11" x14ac:dyDescent="0.2">
      <c r="A1539" t="s">
        <v>359</v>
      </c>
      <c r="B1539" t="s">
        <v>365</v>
      </c>
      <c r="C1539" t="s">
        <v>288</v>
      </c>
      <c r="D1539" t="s">
        <v>403</v>
      </c>
      <c r="E1539">
        <v>7</v>
      </c>
      <c r="F1539">
        <v>2</v>
      </c>
      <c r="G1539">
        <v>90.43</v>
      </c>
      <c r="H1539">
        <v>1</v>
      </c>
      <c r="I1539">
        <v>20</v>
      </c>
      <c r="J1539">
        <v>105</v>
      </c>
      <c r="K1539">
        <v>121.85</v>
      </c>
    </row>
    <row r="1540" spans="1:11" x14ac:dyDescent="0.2">
      <c r="A1540" t="s">
        <v>359</v>
      </c>
      <c r="B1540" t="s">
        <v>365</v>
      </c>
      <c r="C1540" t="s">
        <v>268</v>
      </c>
      <c r="D1540" t="s">
        <v>403</v>
      </c>
      <c r="E1540">
        <v>174</v>
      </c>
      <c r="F1540">
        <v>29</v>
      </c>
      <c r="G1540">
        <v>76.28</v>
      </c>
      <c r="H1540">
        <v>67</v>
      </c>
      <c r="I1540">
        <v>320</v>
      </c>
      <c r="J1540">
        <v>100.24</v>
      </c>
      <c r="K1540">
        <v>109</v>
      </c>
    </row>
    <row r="1541" spans="1:11" x14ac:dyDescent="0.2">
      <c r="A1541" t="s">
        <v>359</v>
      </c>
      <c r="B1541" t="s">
        <v>365</v>
      </c>
      <c r="C1541" t="s">
        <v>269</v>
      </c>
      <c r="D1541" t="s">
        <v>403</v>
      </c>
      <c r="E1541">
        <v>9</v>
      </c>
      <c r="F1541">
        <v>1</v>
      </c>
      <c r="G1541">
        <v>69.11</v>
      </c>
      <c r="H1541">
        <v>3</v>
      </c>
      <c r="I1541">
        <v>20</v>
      </c>
      <c r="J1541">
        <v>122</v>
      </c>
      <c r="K1541">
        <v>107.7</v>
      </c>
    </row>
    <row r="1542" spans="1:11" x14ac:dyDescent="0.2">
      <c r="A1542" t="s">
        <v>359</v>
      </c>
      <c r="B1542" t="s">
        <v>365</v>
      </c>
      <c r="C1542" t="s">
        <v>271</v>
      </c>
      <c r="D1542" t="s">
        <v>403</v>
      </c>
      <c r="E1542">
        <v>211</v>
      </c>
      <c r="F1542">
        <v>20</v>
      </c>
      <c r="G1542">
        <v>63.91</v>
      </c>
      <c r="H1542">
        <v>119</v>
      </c>
      <c r="I1542">
        <v>512</v>
      </c>
      <c r="J1542">
        <v>89.71</v>
      </c>
      <c r="K1542">
        <v>103.06</v>
      </c>
    </row>
    <row r="1543" spans="1:11" x14ac:dyDescent="0.2">
      <c r="A1543" t="s">
        <v>359</v>
      </c>
      <c r="B1543" t="s">
        <v>365</v>
      </c>
      <c r="C1543" t="s">
        <v>255</v>
      </c>
      <c r="D1543" t="s">
        <v>403</v>
      </c>
      <c r="E1543">
        <v>838</v>
      </c>
      <c r="F1543">
        <v>125</v>
      </c>
      <c r="G1543">
        <v>73.27</v>
      </c>
      <c r="H1543">
        <v>257</v>
      </c>
      <c r="I1543">
        <v>1691</v>
      </c>
      <c r="J1543">
        <v>102.39</v>
      </c>
      <c r="K1543">
        <v>94.02</v>
      </c>
    </row>
    <row r="1544" spans="1:11" x14ac:dyDescent="0.2">
      <c r="A1544" t="s">
        <v>359</v>
      </c>
      <c r="B1544" t="s">
        <v>365</v>
      </c>
      <c r="C1544" t="s">
        <v>272</v>
      </c>
      <c r="D1544" t="s">
        <v>403</v>
      </c>
      <c r="E1544">
        <v>43</v>
      </c>
      <c r="F1544">
        <v>12</v>
      </c>
      <c r="G1544">
        <v>97.3</v>
      </c>
      <c r="H1544">
        <v>23</v>
      </c>
      <c r="I1544">
        <v>110</v>
      </c>
      <c r="J1544">
        <v>117.57</v>
      </c>
      <c r="K1544">
        <v>104.98</v>
      </c>
    </row>
    <row r="1545" spans="1:11" x14ac:dyDescent="0.2">
      <c r="A1545" t="s">
        <v>359</v>
      </c>
      <c r="B1545" t="s">
        <v>365</v>
      </c>
      <c r="C1545" t="s">
        <v>249</v>
      </c>
      <c r="D1545" t="s">
        <v>403</v>
      </c>
      <c r="E1545">
        <v>545</v>
      </c>
      <c r="F1545">
        <v>86</v>
      </c>
      <c r="G1545">
        <v>73.290000000000006</v>
      </c>
      <c r="H1545">
        <v>194</v>
      </c>
      <c r="I1545">
        <v>1199</v>
      </c>
      <c r="J1545">
        <v>100.12</v>
      </c>
      <c r="K1545">
        <v>101.22</v>
      </c>
    </row>
    <row r="1546" spans="1:11" x14ac:dyDescent="0.2">
      <c r="A1546" t="s">
        <v>359</v>
      </c>
      <c r="B1546" t="s">
        <v>365</v>
      </c>
      <c r="C1546" t="s">
        <v>293</v>
      </c>
      <c r="D1546" t="s">
        <v>403</v>
      </c>
      <c r="E1546">
        <v>8</v>
      </c>
      <c r="F1546">
        <v>4</v>
      </c>
      <c r="G1546">
        <v>127.75</v>
      </c>
      <c r="H1546">
        <v>1</v>
      </c>
      <c r="I1546">
        <v>13</v>
      </c>
      <c r="J1546">
        <v>62</v>
      </c>
      <c r="K1546">
        <v>89</v>
      </c>
    </row>
    <row r="1547" spans="1:11" x14ac:dyDescent="0.2">
      <c r="A1547" t="s">
        <v>359</v>
      </c>
      <c r="B1547" t="s">
        <v>365</v>
      </c>
      <c r="C1547" t="s">
        <v>257</v>
      </c>
      <c r="D1547" t="s">
        <v>403</v>
      </c>
      <c r="E1547">
        <v>279</v>
      </c>
      <c r="F1547">
        <v>42</v>
      </c>
      <c r="G1547">
        <v>81.19</v>
      </c>
      <c r="H1547">
        <v>81</v>
      </c>
      <c r="I1547">
        <v>625</v>
      </c>
      <c r="J1547">
        <v>111.15</v>
      </c>
      <c r="K1547">
        <v>96.85</v>
      </c>
    </row>
    <row r="1548" spans="1:11" x14ac:dyDescent="0.2">
      <c r="A1548" t="s">
        <v>359</v>
      </c>
      <c r="B1548" t="s">
        <v>365</v>
      </c>
      <c r="C1548" t="s">
        <v>244</v>
      </c>
      <c r="D1548" t="s">
        <v>403</v>
      </c>
      <c r="E1548">
        <v>52</v>
      </c>
      <c r="F1548">
        <v>5</v>
      </c>
      <c r="G1548">
        <v>71.62</v>
      </c>
      <c r="H1548">
        <v>19</v>
      </c>
      <c r="I1548">
        <v>97</v>
      </c>
      <c r="J1548">
        <v>112.42</v>
      </c>
      <c r="K1548">
        <v>96.39</v>
      </c>
    </row>
    <row r="1549" spans="1:11" x14ac:dyDescent="0.2">
      <c r="A1549" t="s">
        <v>359</v>
      </c>
      <c r="B1549" t="s">
        <v>365</v>
      </c>
      <c r="C1549" t="s">
        <v>265</v>
      </c>
      <c r="D1549" t="s">
        <v>403</v>
      </c>
      <c r="E1549">
        <v>10</v>
      </c>
      <c r="F1549">
        <v>2</v>
      </c>
      <c r="G1549">
        <v>85</v>
      </c>
      <c r="H1549">
        <v>5</v>
      </c>
      <c r="I1549">
        <v>31</v>
      </c>
      <c r="J1549">
        <v>95.2</v>
      </c>
      <c r="K1549">
        <v>86.42</v>
      </c>
    </row>
    <row r="1550" spans="1:11" x14ac:dyDescent="0.2">
      <c r="A1550" t="s">
        <v>359</v>
      </c>
      <c r="B1550" t="s">
        <v>365</v>
      </c>
      <c r="C1550" t="s">
        <v>247</v>
      </c>
      <c r="D1550" t="s">
        <v>403</v>
      </c>
      <c r="E1550">
        <v>10</v>
      </c>
      <c r="G1550">
        <v>64.7</v>
      </c>
      <c r="H1550">
        <v>4</v>
      </c>
      <c r="I1550">
        <v>16</v>
      </c>
      <c r="J1550">
        <v>92.25</v>
      </c>
      <c r="K1550">
        <v>97.75</v>
      </c>
    </row>
    <row r="1551" spans="1:11" x14ac:dyDescent="0.2">
      <c r="A1551" t="s">
        <v>359</v>
      </c>
      <c r="B1551" t="s">
        <v>366</v>
      </c>
      <c r="C1551" t="s">
        <v>671</v>
      </c>
      <c r="D1551" t="s">
        <v>403</v>
      </c>
      <c r="E1551">
        <v>6429</v>
      </c>
      <c r="F1551">
        <v>1659</v>
      </c>
      <c r="G1551">
        <v>91.41</v>
      </c>
      <c r="H1551">
        <v>2038</v>
      </c>
      <c r="I1551">
        <v>10281</v>
      </c>
      <c r="J1551">
        <v>106.2</v>
      </c>
      <c r="K1551">
        <v>112.91</v>
      </c>
    </row>
    <row r="1552" spans="1:11" x14ac:dyDescent="0.2">
      <c r="A1552" t="s">
        <v>359</v>
      </c>
      <c r="B1552" t="s">
        <v>366</v>
      </c>
      <c r="C1552" t="s">
        <v>371</v>
      </c>
      <c r="D1552" t="s">
        <v>403</v>
      </c>
      <c r="E1552">
        <v>24</v>
      </c>
      <c r="F1552">
        <v>10</v>
      </c>
      <c r="G1552">
        <v>111.71</v>
      </c>
      <c r="H1552">
        <v>3</v>
      </c>
      <c r="I1552">
        <v>23</v>
      </c>
      <c r="J1552">
        <v>87.67</v>
      </c>
      <c r="K1552">
        <v>97.39</v>
      </c>
    </row>
    <row r="1553" spans="1:11" x14ac:dyDescent="0.2">
      <c r="A1553" t="s">
        <v>359</v>
      </c>
      <c r="B1553" t="s">
        <v>366</v>
      </c>
      <c r="C1553" t="s">
        <v>282</v>
      </c>
      <c r="D1553" t="s">
        <v>403</v>
      </c>
      <c r="E1553">
        <v>131</v>
      </c>
      <c r="F1553">
        <v>40</v>
      </c>
      <c r="G1553">
        <v>96.39</v>
      </c>
      <c r="H1553">
        <v>43</v>
      </c>
      <c r="I1553">
        <v>181</v>
      </c>
      <c r="J1553">
        <v>119.21</v>
      </c>
      <c r="K1553">
        <v>125.85</v>
      </c>
    </row>
    <row r="1554" spans="1:11" x14ac:dyDescent="0.2">
      <c r="A1554" t="s">
        <v>359</v>
      </c>
      <c r="B1554" t="s">
        <v>366</v>
      </c>
      <c r="C1554" t="s">
        <v>243</v>
      </c>
      <c r="D1554" t="s">
        <v>403</v>
      </c>
      <c r="E1554">
        <v>46</v>
      </c>
      <c r="F1554">
        <v>10</v>
      </c>
      <c r="G1554">
        <v>91.98</v>
      </c>
      <c r="H1554">
        <v>6</v>
      </c>
      <c r="I1554">
        <v>51</v>
      </c>
      <c r="J1554">
        <v>58.17</v>
      </c>
      <c r="K1554">
        <v>107.04</v>
      </c>
    </row>
    <row r="1555" spans="1:11" x14ac:dyDescent="0.2">
      <c r="A1555" t="s">
        <v>359</v>
      </c>
      <c r="B1555" t="s">
        <v>366</v>
      </c>
      <c r="C1555" t="s">
        <v>273</v>
      </c>
      <c r="D1555" t="s">
        <v>403</v>
      </c>
      <c r="E1555">
        <v>128</v>
      </c>
      <c r="F1555">
        <v>41</v>
      </c>
      <c r="G1555">
        <v>92.68</v>
      </c>
      <c r="H1555">
        <v>41</v>
      </c>
      <c r="I1555">
        <v>210</v>
      </c>
      <c r="J1555">
        <v>101.41</v>
      </c>
      <c r="K1555">
        <v>99.49</v>
      </c>
    </row>
    <row r="1556" spans="1:11" x14ac:dyDescent="0.2">
      <c r="A1556" t="s">
        <v>359</v>
      </c>
      <c r="B1556" t="s">
        <v>366</v>
      </c>
      <c r="C1556" t="s">
        <v>260</v>
      </c>
      <c r="D1556" t="s">
        <v>403</v>
      </c>
      <c r="E1556">
        <v>971</v>
      </c>
      <c r="F1556">
        <v>239</v>
      </c>
      <c r="G1556">
        <v>90.56</v>
      </c>
      <c r="H1556">
        <v>291</v>
      </c>
      <c r="I1556">
        <v>1528</v>
      </c>
      <c r="J1556">
        <v>97.08</v>
      </c>
      <c r="K1556">
        <v>103.46</v>
      </c>
    </row>
    <row r="1557" spans="1:11" x14ac:dyDescent="0.2">
      <c r="A1557" t="s">
        <v>359</v>
      </c>
      <c r="B1557" t="s">
        <v>366</v>
      </c>
      <c r="C1557" t="s">
        <v>278</v>
      </c>
      <c r="D1557" t="s">
        <v>403</v>
      </c>
      <c r="E1557">
        <v>149</v>
      </c>
      <c r="F1557">
        <v>26</v>
      </c>
      <c r="G1557">
        <v>80.47</v>
      </c>
      <c r="H1557">
        <v>71</v>
      </c>
      <c r="I1557">
        <v>343</v>
      </c>
      <c r="J1557">
        <v>79.900000000000006</v>
      </c>
      <c r="K1557">
        <v>88.11</v>
      </c>
    </row>
    <row r="1558" spans="1:11" x14ac:dyDescent="0.2">
      <c r="A1558" t="s">
        <v>359</v>
      </c>
      <c r="B1558" t="s">
        <v>366</v>
      </c>
      <c r="C1558" t="s">
        <v>281</v>
      </c>
      <c r="D1558" t="s">
        <v>403</v>
      </c>
      <c r="E1558">
        <v>30</v>
      </c>
      <c r="F1558">
        <v>7</v>
      </c>
      <c r="G1558">
        <v>85.07</v>
      </c>
      <c r="H1558">
        <v>16</v>
      </c>
      <c r="I1558">
        <v>59</v>
      </c>
      <c r="J1558">
        <v>125.94</v>
      </c>
      <c r="K1558">
        <v>123.63</v>
      </c>
    </row>
    <row r="1559" spans="1:11" x14ac:dyDescent="0.2">
      <c r="A1559" t="s">
        <v>359</v>
      </c>
      <c r="B1559" t="s">
        <v>366</v>
      </c>
      <c r="C1559" t="s">
        <v>274</v>
      </c>
      <c r="D1559" t="s">
        <v>403</v>
      </c>
      <c r="E1559">
        <v>7</v>
      </c>
      <c r="F1559">
        <v>3</v>
      </c>
      <c r="G1559">
        <v>95.14</v>
      </c>
      <c r="H1559">
        <v>3</v>
      </c>
      <c r="I1559">
        <v>14</v>
      </c>
      <c r="J1559">
        <v>77</v>
      </c>
      <c r="K1559">
        <v>109</v>
      </c>
    </row>
    <row r="1560" spans="1:11" x14ac:dyDescent="0.2">
      <c r="A1560" t="s">
        <v>359</v>
      </c>
      <c r="B1560" t="s">
        <v>366</v>
      </c>
      <c r="C1560" t="s">
        <v>252</v>
      </c>
      <c r="D1560" t="s">
        <v>403</v>
      </c>
      <c r="E1560">
        <v>11</v>
      </c>
      <c r="F1560">
        <v>4</v>
      </c>
      <c r="G1560">
        <v>84.09</v>
      </c>
      <c r="H1560">
        <v>3</v>
      </c>
      <c r="I1560">
        <v>19</v>
      </c>
      <c r="J1560">
        <v>133.66999999999999</v>
      </c>
      <c r="K1560">
        <v>115.11</v>
      </c>
    </row>
    <row r="1561" spans="1:11" x14ac:dyDescent="0.2">
      <c r="A1561" t="s">
        <v>359</v>
      </c>
      <c r="B1561" t="s">
        <v>366</v>
      </c>
      <c r="C1561" t="s">
        <v>245</v>
      </c>
      <c r="D1561" t="s">
        <v>403</v>
      </c>
      <c r="E1561">
        <v>476</v>
      </c>
      <c r="F1561">
        <v>109</v>
      </c>
      <c r="G1561">
        <v>89.41</v>
      </c>
      <c r="H1561">
        <v>176</v>
      </c>
      <c r="I1561">
        <v>851</v>
      </c>
      <c r="J1561">
        <v>115.57</v>
      </c>
      <c r="K1561">
        <v>126.96</v>
      </c>
    </row>
    <row r="1562" spans="1:11" x14ac:dyDescent="0.2">
      <c r="A1562" t="s">
        <v>359</v>
      </c>
      <c r="B1562" t="s">
        <v>366</v>
      </c>
      <c r="C1562" t="s">
        <v>290</v>
      </c>
      <c r="D1562" t="s">
        <v>403</v>
      </c>
      <c r="E1562">
        <v>359</v>
      </c>
      <c r="F1562">
        <v>70</v>
      </c>
      <c r="G1562">
        <v>81.489999999999995</v>
      </c>
      <c r="H1562">
        <v>136</v>
      </c>
      <c r="I1562">
        <v>509</v>
      </c>
      <c r="J1562">
        <v>113.4</v>
      </c>
      <c r="K1562">
        <v>129.52000000000001</v>
      </c>
    </row>
    <row r="1563" spans="1:11" x14ac:dyDescent="0.2">
      <c r="A1563" t="s">
        <v>359</v>
      </c>
      <c r="B1563" t="s">
        <v>366</v>
      </c>
      <c r="C1563" t="s">
        <v>289</v>
      </c>
      <c r="D1563" t="s">
        <v>403</v>
      </c>
      <c r="E1563">
        <v>59</v>
      </c>
      <c r="F1563">
        <v>19</v>
      </c>
      <c r="G1563">
        <v>98.9</v>
      </c>
      <c r="H1563">
        <v>9</v>
      </c>
      <c r="I1563">
        <v>64</v>
      </c>
      <c r="J1563">
        <v>120.67</v>
      </c>
      <c r="K1563">
        <v>103.92</v>
      </c>
    </row>
    <row r="1564" spans="1:11" x14ac:dyDescent="0.2">
      <c r="A1564" t="s">
        <v>359</v>
      </c>
      <c r="B1564" t="s">
        <v>366</v>
      </c>
      <c r="C1564" t="s">
        <v>291</v>
      </c>
      <c r="D1564" t="s">
        <v>403</v>
      </c>
      <c r="E1564">
        <v>32</v>
      </c>
      <c r="F1564">
        <v>11</v>
      </c>
      <c r="G1564">
        <v>103</v>
      </c>
      <c r="H1564">
        <v>10</v>
      </c>
      <c r="I1564">
        <v>60</v>
      </c>
      <c r="J1564">
        <v>99.2</v>
      </c>
      <c r="K1564">
        <v>100.65</v>
      </c>
    </row>
    <row r="1565" spans="1:11" x14ac:dyDescent="0.2">
      <c r="A1565" t="s">
        <v>359</v>
      </c>
      <c r="B1565" t="s">
        <v>366</v>
      </c>
      <c r="C1565" t="s">
        <v>262</v>
      </c>
      <c r="D1565" t="s">
        <v>403</v>
      </c>
      <c r="E1565">
        <v>41</v>
      </c>
      <c r="F1565">
        <v>11</v>
      </c>
      <c r="G1565">
        <v>95.83</v>
      </c>
      <c r="H1565">
        <v>3</v>
      </c>
      <c r="I1565">
        <v>41</v>
      </c>
      <c r="J1565">
        <v>105</v>
      </c>
      <c r="K1565">
        <v>95.88</v>
      </c>
    </row>
    <row r="1566" spans="1:11" x14ac:dyDescent="0.2">
      <c r="A1566" t="s">
        <v>359</v>
      </c>
      <c r="B1566" t="s">
        <v>366</v>
      </c>
      <c r="C1566" t="s">
        <v>277</v>
      </c>
      <c r="D1566" t="s">
        <v>403</v>
      </c>
      <c r="E1566">
        <v>143</v>
      </c>
      <c r="F1566">
        <v>41</v>
      </c>
      <c r="G1566">
        <v>92.92</v>
      </c>
      <c r="H1566">
        <v>23</v>
      </c>
      <c r="I1566">
        <v>191</v>
      </c>
      <c r="J1566">
        <v>96.17</v>
      </c>
      <c r="K1566">
        <v>108.65</v>
      </c>
    </row>
    <row r="1567" spans="1:11" x14ac:dyDescent="0.2">
      <c r="A1567" t="s">
        <v>359</v>
      </c>
      <c r="B1567" t="s">
        <v>366</v>
      </c>
      <c r="C1567" t="s">
        <v>258</v>
      </c>
      <c r="D1567" t="s">
        <v>403</v>
      </c>
      <c r="E1567">
        <v>72</v>
      </c>
      <c r="F1567">
        <v>25</v>
      </c>
      <c r="G1567">
        <v>99.33</v>
      </c>
      <c r="H1567">
        <v>18</v>
      </c>
      <c r="I1567">
        <v>99</v>
      </c>
      <c r="J1567">
        <v>117.5</v>
      </c>
      <c r="K1567">
        <v>104.71</v>
      </c>
    </row>
    <row r="1568" spans="1:11" x14ac:dyDescent="0.2">
      <c r="A1568" t="s">
        <v>359</v>
      </c>
      <c r="B1568" t="s">
        <v>366</v>
      </c>
      <c r="C1568" t="s">
        <v>292</v>
      </c>
      <c r="D1568" t="s">
        <v>403</v>
      </c>
      <c r="E1568">
        <v>64</v>
      </c>
      <c r="F1568">
        <v>12</v>
      </c>
      <c r="G1568">
        <v>80.09</v>
      </c>
      <c r="H1568">
        <v>16</v>
      </c>
      <c r="I1568">
        <v>97</v>
      </c>
      <c r="J1568">
        <v>88</v>
      </c>
      <c r="K1568">
        <v>92.51</v>
      </c>
    </row>
    <row r="1569" spans="1:11" x14ac:dyDescent="0.2">
      <c r="A1569" t="s">
        <v>359</v>
      </c>
      <c r="B1569" t="s">
        <v>366</v>
      </c>
      <c r="C1569" t="s">
        <v>264</v>
      </c>
      <c r="D1569" t="s">
        <v>403</v>
      </c>
      <c r="E1569">
        <v>71</v>
      </c>
      <c r="F1569">
        <v>20</v>
      </c>
      <c r="G1569">
        <v>88.46</v>
      </c>
      <c r="H1569">
        <v>12</v>
      </c>
      <c r="I1569">
        <v>78</v>
      </c>
      <c r="J1569">
        <v>124</v>
      </c>
      <c r="K1569">
        <v>119.51</v>
      </c>
    </row>
    <row r="1570" spans="1:11" x14ac:dyDescent="0.2">
      <c r="A1570" t="s">
        <v>359</v>
      </c>
      <c r="B1570" t="s">
        <v>366</v>
      </c>
      <c r="C1570" t="s">
        <v>248</v>
      </c>
      <c r="D1570" t="s">
        <v>403</v>
      </c>
      <c r="E1570">
        <v>53</v>
      </c>
      <c r="F1570">
        <v>14</v>
      </c>
      <c r="G1570">
        <v>90.62</v>
      </c>
      <c r="H1570">
        <v>7</v>
      </c>
      <c r="I1570">
        <v>82</v>
      </c>
      <c r="J1570">
        <v>76.14</v>
      </c>
      <c r="K1570">
        <v>102.07</v>
      </c>
    </row>
    <row r="1571" spans="1:11" x14ac:dyDescent="0.2">
      <c r="A1571" t="s">
        <v>359</v>
      </c>
      <c r="B1571" t="s">
        <v>366</v>
      </c>
      <c r="C1571" t="s">
        <v>253</v>
      </c>
      <c r="D1571" t="s">
        <v>403</v>
      </c>
      <c r="E1571">
        <v>82</v>
      </c>
      <c r="F1571">
        <v>22</v>
      </c>
      <c r="G1571">
        <v>84.45</v>
      </c>
      <c r="H1571">
        <v>24</v>
      </c>
      <c r="I1571">
        <v>108</v>
      </c>
      <c r="J1571">
        <v>111.38</v>
      </c>
      <c r="K1571">
        <v>126.19</v>
      </c>
    </row>
    <row r="1572" spans="1:11" x14ac:dyDescent="0.2">
      <c r="A1572" t="s">
        <v>359</v>
      </c>
      <c r="B1572" t="s">
        <v>366</v>
      </c>
      <c r="C1572" t="s">
        <v>270</v>
      </c>
      <c r="D1572" t="s">
        <v>403</v>
      </c>
      <c r="E1572">
        <v>145</v>
      </c>
      <c r="F1572">
        <v>38</v>
      </c>
      <c r="G1572">
        <v>91.86</v>
      </c>
      <c r="H1572">
        <v>32</v>
      </c>
      <c r="I1572">
        <v>199</v>
      </c>
      <c r="J1572">
        <v>124.75</v>
      </c>
      <c r="K1572">
        <v>129.16</v>
      </c>
    </row>
    <row r="1573" spans="1:11" x14ac:dyDescent="0.2">
      <c r="A1573" t="s">
        <v>359</v>
      </c>
      <c r="B1573" t="s">
        <v>366</v>
      </c>
      <c r="C1573" t="s">
        <v>280</v>
      </c>
      <c r="D1573" t="s">
        <v>403</v>
      </c>
      <c r="E1573">
        <v>20</v>
      </c>
      <c r="F1573">
        <v>6</v>
      </c>
      <c r="G1573">
        <v>95.95</v>
      </c>
      <c r="H1573">
        <v>3</v>
      </c>
      <c r="I1573">
        <v>19</v>
      </c>
      <c r="J1573">
        <v>86</v>
      </c>
      <c r="K1573">
        <v>119.53</v>
      </c>
    </row>
    <row r="1574" spans="1:11" x14ac:dyDescent="0.2">
      <c r="A1574" t="s">
        <v>359</v>
      </c>
      <c r="B1574" t="s">
        <v>366</v>
      </c>
      <c r="C1574" t="s">
        <v>254</v>
      </c>
      <c r="D1574" t="s">
        <v>403</v>
      </c>
      <c r="E1574">
        <v>85</v>
      </c>
      <c r="F1574">
        <v>24</v>
      </c>
      <c r="G1574">
        <v>94.04</v>
      </c>
      <c r="H1574">
        <v>20</v>
      </c>
      <c r="I1574">
        <v>152</v>
      </c>
      <c r="J1574">
        <v>107.4</v>
      </c>
      <c r="K1574">
        <v>104.78</v>
      </c>
    </row>
    <row r="1575" spans="1:11" x14ac:dyDescent="0.2">
      <c r="A1575" t="s">
        <v>359</v>
      </c>
      <c r="B1575" t="s">
        <v>366</v>
      </c>
      <c r="C1575" t="s">
        <v>261</v>
      </c>
      <c r="D1575" t="s">
        <v>403</v>
      </c>
      <c r="E1575">
        <v>54</v>
      </c>
      <c r="F1575">
        <v>17</v>
      </c>
      <c r="G1575">
        <v>88.17</v>
      </c>
      <c r="H1575">
        <v>11</v>
      </c>
      <c r="I1575">
        <v>57</v>
      </c>
      <c r="J1575">
        <v>136.09</v>
      </c>
      <c r="K1575">
        <v>109.46</v>
      </c>
    </row>
    <row r="1576" spans="1:11" x14ac:dyDescent="0.2">
      <c r="A1576" t="s">
        <v>359</v>
      </c>
      <c r="B1576" t="s">
        <v>366</v>
      </c>
      <c r="C1576" t="s">
        <v>267</v>
      </c>
      <c r="D1576" t="s">
        <v>403</v>
      </c>
      <c r="E1576">
        <v>88</v>
      </c>
      <c r="F1576">
        <v>21</v>
      </c>
      <c r="G1576">
        <v>89.27</v>
      </c>
      <c r="H1576">
        <v>25</v>
      </c>
      <c r="I1576">
        <v>145</v>
      </c>
      <c r="J1576">
        <v>95.88</v>
      </c>
      <c r="K1576">
        <v>88.65</v>
      </c>
    </row>
    <row r="1577" spans="1:11" x14ac:dyDescent="0.2">
      <c r="A1577" t="s">
        <v>359</v>
      </c>
      <c r="B1577" t="s">
        <v>366</v>
      </c>
      <c r="C1577" t="s">
        <v>283</v>
      </c>
      <c r="D1577" t="s">
        <v>403</v>
      </c>
      <c r="E1577">
        <v>41</v>
      </c>
      <c r="F1577">
        <v>9</v>
      </c>
      <c r="G1577">
        <v>91.39</v>
      </c>
      <c r="H1577">
        <v>8</v>
      </c>
      <c r="I1577">
        <v>75</v>
      </c>
      <c r="J1577">
        <v>96</v>
      </c>
      <c r="K1577">
        <v>110.99</v>
      </c>
    </row>
    <row r="1578" spans="1:11" x14ac:dyDescent="0.2">
      <c r="A1578" t="s">
        <v>359</v>
      </c>
      <c r="B1578" t="s">
        <v>366</v>
      </c>
      <c r="C1578" t="s">
        <v>286</v>
      </c>
      <c r="D1578" t="s">
        <v>403</v>
      </c>
      <c r="E1578">
        <v>9</v>
      </c>
      <c r="F1578">
        <v>2</v>
      </c>
      <c r="G1578">
        <v>72.67</v>
      </c>
      <c r="H1578">
        <v>3</v>
      </c>
      <c r="I1578">
        <v>23</v>
      </c>
      <c r="J1578">
        <v>58.33</v>
      </c>
      <c r="K1578">
        <v>79.569999999999993</v>
      </c>
    </row>
    <row r="1579" spans="1:11" x14ac:dyDescent="0.2">
      <c r="A1579" t="s">
        <v>359</v>
      </c>
      <c r="B1579" t="s">
        <v>366</v>
      </c>
      <c r="C1579" t="s">
        <v>276</v>
      </c>
      <c r="D1579" t="s">
        <v>403</v>
      </c>
      <c r="E1579">
        <v>343</v>
      </c>
      <c r="F1579">
        <v>94</v>
      </c>
      <c r="G1579">
        <v>94.77</v>
      </c>
      <c r="H1579">
        <v>152</v>
      </c>
      <c r="I1579">
        <v>619</v>
      </c>
      <c r="J1579">
        <v>115.74</v>
      </c>
      <c r="K1579">
        <v>126.57</v>
      </c>
    </row>
    <row r="1580" spans="1:11" x14ac:dyDescent="0.2">
      <c r="A1580" t="s">
        <v>359</v>
      </c>
      <c r="B1580" t="s">
        <v>366</v>
      </c>
      <c r="C1580" t="s">
        <v>251</v>
      </c>
      <c r="D1580" t="s">
        <v>403</v>
      </c>
      <c r="E1580">
        <v>11</v>
      </c>
      <c r="F1580">
        <v>4</v>
      </c>
      <c r="G1580">
        <v>96.27</v>
      </c>
      <c r="H1580">
        <v>4</v>
      </c>
      <c r="I1580">
        <v>16</v>
      </c>
      <c r="J1580">
        <v>162.75</v>
      </c>
      <c r="K1580">
        <v>115.5</v>
      </c>
    </row>
    <row r="1581" spans="1:11" x14ac:dyDescent="0.2">
      <c r="A1581" t="s">
        <v>359</v>
      </c>
      <c r="B1581" t="s">
        <v>366</v>
      </c>
      <c r="C1581" t="s">
        <v>250</v>
      </c>
      <c r="D1581" t="s">
        <v>403</v>
      </c>
      <c r="E1581">
        <v>35</v>
      </c>
      <c r="F1581">
        <v>6</v>
      </c>
      <c r="G1581">
        <v>71.709999999999994</v>
      </c>
      <c r="H1581">
        <v>9</v>
      </c>
      <c r="I1581">
        <v>69</v>
      </c>
      <c r="J1581">
        <v>98.67</v>
      </c>
      <c r="K1581">
        <v>96.26</v>
      </c>
    </row>
    <row r="1582" spans="1:11" x14ac:dyDescent="0.2">
      <c r="A1582" t="s">
        <v>359</v>
      </c>
      <c r="B1582" t="s">
        <v>366</v>
      </c>
      <c r="C1582" t="s">
        <v>287</v>
      </c>
      <c r="D1582" t="s">
        <v>403</v>
      </c>
      <c r="E1582">
        <v>26</v>
      </c>
      <c r="F1582">
        <v>13</v>
      </c>
      <c r="G1582">
        <v>120.81</v>
      </c>
      <c r="H1582">
        <v>2</v>
      </c>
      <c r="I1582">
        <v>30</v>
      </c>
      <c r="J1582">
        <v>118</v>
      </c>
      <c r="K1582">
        <v>134.9</v>
      </c>
    </row>
    <row r="1583" spans="1:11" x14ac:dyDescent="0.2">
      <c r="A1583" t="s">
        <v>359</v>
      </c>
      <c r="B1583" t="s">
        <v>366</v>
      </c>
      <c r="C1583" t="s">
        <v>285</v>
      </c>
      <c r="D1583" t="s">
        <v>403</v>
      </c>
      <c r="E1583">
        <v>76</v>
      </c>
      <c r="F1583">
        <v>16</v>
      </c>
      <c r="G1583">
        <v>77.97</v>
      </c>
      <c r="H1583">
        <v>26</v>
      </c>
      <c r="I1583">
        <v>127</v>
      </c>
      <c r="J1583">
        <v>99.85</v>
      </c>
      <c r="K1583">
        <v>123.39</v>
      </c>
    </row>
    <row r="1584" spans="1:11" x14ac:dyDescent="0.2">
      <c r="A1584" t="s">
        <v>359</v>
      </c>
      <c r="B1584" t="s">
        <v>366</v>
      </c>
      <c r="C1584" t="s">
        <v>246</v>
      </c>
      <c r="D1584" t="s">
        <v>403</v>
      </c>
      <c r="E1584">
        <v>52</v>
      </c>
      <c r="F1584">
        <v>17</v>
      </c>
      <c r="G1584">
        <v>101.5</v>
      </c>
      <c r="H1584">
        <v>6</v>
      </c>
      <c r="I1584">
        <v>70</v>
      </c>
      <c r="J1584">
        <v>72.33</v>
      </c>
      <c r="K1584">
        <v>115.17</v>
      </c>
    </row>
    <row r="1585" spans="1:11" x14ac:dyDescent="0.2">
      <c r="A1585" t="s">
        <v>359</v>
      </c>
      <c r="B1585" t="s">
        <v>366</v>
      </c>
      <c r="C1585" t="s">
        <v>256</v>
      </c>
      <c r="D1585" t="s">
        <v>403</v>
      </c>
      <c r="E1585">
        <v>77</v>
      </c>
      <c r="F1585">
        <v>12</v>
      </c>
      <c r="G1585">
        <v>79.94</v>
      </c>
      <c r="H1585">
        <v>15</v>
      </c>
      <c r="I1585">
        <v>91</v>
      </c>
      <c r="J1585">
        <v>86</v>
      </c>
      <c r="K1585">
        <v>96.85</v>
      </c>
    </row>
    <row r="1586" spans="1:11" x14ac:dyDescent="0.2">
      <c r="A1586" t="s">
        <v>359</v>
      </c>
      <c r="B1586" t="s">
        <v>366</v>
      </c>
      <c r="C1586" t="s">
        <v>263</v>
      </c>
      <c r="D1586" t="s">
        <v>403</v>
      </c>
      <c r="E1586">
        <v>167</v>
      </c>
      <c r="F1586">
        <v>37</v>
      </c>
      <c r="G1586">
        <v>84.38</v>
      </c>
      <c r="H1586">
        <v>64</v>
      </c>
      <c r="I1586">
        <v>286</v>
      </c>
      <c r="J1586">
        <v>104.97</v>
      </c>
      <c r="K1586">
        <v>123.9</v>
      </c>
    </row>
    <row r="1587" spans="1:11" x14ac:dyDescent="0.2">
      <c r="A1587" t="s">
        <v>359</v>
      </c>
      <c r="B1587" t="s">
        <v>366</v>
      </c>
      <c r="C1587" t="s">
        <v>284</v>
      </c>
      <c r="D1587" t="s">
        <v>403</v>
      </c>
      <c r="E1587">
        <v>140</v>
      </c>
      <c r="F1587">
        <v>31</v>
      </c>
      <c r="G1587">
        <v>88.12</v>
      </c>
      <c r="H1587">
        <v>37</v>
      </c>
      <c r="I1587">
        <v>224</v>
      </c>
      <c r="J1587">
        <v>90.73</v>
      </c>
      <c r="K1587">
        <v>91.87</v>
      </c>
    </row>
    <row r="1588" spans="1:11" x14ac:dyDescent="0.2">
      <c r="A1588" t="s">
        <v>359</v>
      </c>
      <c r="B1588" t="s">
        <v>366</v>
      </c>
      <c r="C1588" t="s">
        <v>266</v>
      </c>
      <c r="D1588" t="s">
        <v>403</v>
      </c>
      <c r="E1588">
        <v>79</v>
      </c>
      <c r="F1588">
        <v>19</v>
      </c>
      <c r="G1588">
        <v>81.48</v>
      </c>
      <c r="H1588">
        <v>26</v>
      </c>
      <c r="I1588">
        <v>147</v>
      </c>
      <c r="J1588">
        <v>95.15</v>
      </c>
      <c r="K1588">
        <v>94.72</v>
      </c>
    </row>
    <row r="1589" spans="1:11" x14ac:dyDescent="0.2">
      <c r="A1589" t="s">
        <v>359</v>
      </c>
      <c r="B1589" t="s">
        <v>366</v>
      </c>
      <c r="C1589" t="s">
        <v>279</v>
      </c>
      <c r="D1589" t="s">
        <v>403</v>
      </c>
      <c r="E1589">
        <v>63</v>
      </c>
      <c r="F1589">
        <v>17</v>
      </c>
      <c r="G1589">
        <v>102.67</v>
      </c>
      <c r="H1589">
        <v>15</v>
      </c>
      <c r="I1589">
        <v>83</v>
      </c>
      <c r="J1589">
        <v>91.4</v>
      </c>
      <c r="K1589">
        <v>102.08</v>
      </c>
    </row>
    <row r="1590" spans="1:11" x14ac:dyDescent="0.2">
      <c r="A1590" t="s">
        <v>359</v>
      </c>
      <c r="B1590" t="s">
        <v>366</v>
      </c>
      <c r="C1590" t="s">
        <v>373</v>
      </c>
      <c r="D1590" t="s">
        <v>403</v>
      </c>
      <c r="E1590">
        <v>17</v>
      </c>
      <c r="F1590">
        <v>5</v>
      </c>
      <c r="G1590">
        <v>99.88</v>
      </c>
      <c r="H1590">
        <v>4</v>
      </c>
      <c r="I1590">
        <v>21</v>
      </c>
      <c r="J1590">
        <v>113</v>
      </c>
      <c r="K1590">
        <v>116.29</v>
      </c>
    </row>
    <row r="1591" spans="1:11" x14ac:dyDescent="0.2">
      <c r="A1591" t="s">
        <v>359</v>
      </c>
      <c r="B1591" t="s">
        <v>366</v>
      </c>
      <c r="C1591" t="s">
        <v>275</v>
      </c>
      <c r="D1591" t="s">
        <v>403</v>
      </c>
      <c r="E1591">
        <v>119</v>
      </c>
      <c r="F1591">
        <v>32</v>
      </c>
      <c r="G1591">
        <v>92.43</v>
      </c>
      <c r="H1591">
        <v>58</v>
      </c>
      <c r="I1591">
        <v>238</v>
      </c>
      <c r="J1591">
        <v>103.74</v>
      </c>
      <c r="K1591">
        <v>122.58</v>
      </c>
    </row>
    <row r="1592" spans="1:11" x14ac:dyDescent="0.2">
      <c r="A1592" t="s">
        <v>359</v>
      </c>
      <c r="B1592" t="s">
        <v>366</v>
      </c>
      <c r="C1592" t="s">
        <v>259</v>
      </c>
      <c r="D1592" t="s">
        <v>403</v>
      </c>
      <c r="E1592">
        <v>9</v>
      </c>
      <c r="F1592">
        <v>3</v>
      </c>
      <c r="G1592">
        <v>131.22</v>
      </c>
      <c r="H1592">
        <v>3</v>
      </c>
      <c r="I1592">
        <v>12</v>
      </c>
      <c r="J1592">
        <v>128.66999999999999</v>
      </c>
      <c r="K1592">
        <v>156.58000000000001</v>
      </c>
    </row>
    <row r="1593" spans="1:11" x14ac:dyDescent="0.2">
      <c r="A1593" t="s">
        <v>359</v>
      </c>
      <c r="B1593" t="s">
        <v>366</v>
      </c>
      <c r="C1593" t="s">
        <v>288</v>
      </c>
      <c r="D1593" t="s">
        <v>403</v>
      </c>
      <c r="E1593">
        <v>11</v>
      </c>
      <c r="F1593">
        <v>7</v>
      </c>
      <c r="G1593">
        <v>114</v>
      </c>
      <c r="H1593">
        <v>2</v>
      </c>
      <c r="I1593">
        <v>11</v>
      </c>
      <c r="J1593">
        <v>158</v>
      </c>
      <c r="K1593">
        <v>124.09</v>
      </c>
    </row>
    <row r="1594" spans="1:11" x14ac:dyDescent="0.2">
      <c r="A1594" t="s">
        <v>359</v>
      </c>
      <c r="B1594" t="s">
        <v>366</v>
      </c>
      <c r="C1594" t="s">
        <v>268</v>
      </c>
      <c r="D1594" t="s">
        <v>403</v>
      </c>
      <c r="E1594">
        <v>148</v>
      </c>
      <c r="F1594">
        <v>39</v>
      </c>
      <c r="G1594">
        <v>92.4</v>
      </c>
      <c r="H1594">
        <v>55</v>
      </c>
      <c r="I1594">
        <v>211</v>
      </c>
      <c r="J1594">
        <v>118.47</v>
      </c>
      <c r="K1594">
        <v>133.15</v>
      </c>
    </row>
    <row r="1595" spans="1:11" x14ac:dyDescent="0.2">
      <c r="A1595" t="s">
        <v>359</v>
      </c>
      <c r="B1595" t="s">
        <v>366</v>
      </c>
      <c r="C1595" t="s">
        <v>269</v>
      </c>
      <c r="D1595" t="s">
        <v>403</v>
      </c>
      <c r="E1595">
        <v>12</v>
      </c>
      <c r="F1595">
        <v>1</v>
      </c>
      <c r="G1595">
        <v>55.17</v>
      </c>
      <c r="H1595">
        <v>4</v>
      </c>
      <c r="I1595">
        <v>18</v>
      </c>
      <c r="J1595">
        <v>38</v>
      </c>
      <c r="K1595">
        <v>81.72</v>
      </c>
    </row>
    <row r="1596" spans="1:11" x14ac:dyDescent="0.2">
      <c r="A1596" t="s">
        <v>359</v>
      </c>
      <c r="B1596" t="s">
        <v>366</v>
      </c>
      <c r="C1596" t="s">
        <v>271</v>
      </c>
      <c r="D1596" t="s">
        <v>403</v>
      </c>
      <c r="E1596">
        <v>136</v>
      </c>
      <c r="F1596">
        <v>33</v>
      </c>
      <c r="G1596">
        <v>85.83</v>
      </c>
      <c r="H1596">
        <v>65</v>
      </c>
      <c r="I1596">
        <v>244</v>
      </c>
      <c r="J1596">
        <v>117.63</v>
      </c>
      <c r="K1596">
        <v>135.32</v>
      </c>
    </row>
    <row r="1597" spans="1:11" x14ac:dyDescent="0.2">
      <c r="A1597" t="s">
        <v>359</v>
      </c>
      <c r="B1597" t="s">
        <v>366</v>
      </c>
      <c r="C1597" t="s">
        <v>255</v>
      </c>
      <c r="D1597" t="s">
        <v>403</v>
      </c>
      <c r="E1597">
        <v>808</v>
      </c>
      <c r="F1597">
        <v>211</v>
      </c>
      <c r="G1597">
        <v>91.55</v>
      </c>
      <c r="H1597">
        <v>202</v>
      </c>
      <c r="I1597">
        <v>1203</v>
      </c>
      <c r="J1597">
        <v>96.11</v>
      </c>
      <c r="K1597">
        <v>102.27</v>
      </c>
    </row>
    <row r="1598" spans="1:11" x14ac:dyDescent="0.2">
      <c r="A1598" t="s">
        <v>359</v>
      </c>
      <c r="B1598" t="s">
        <v>366</v>
      </c>
      <c r="C1598" t="s">
        <v>272</v>
      </c>
      <c r="D1598" t="s">
        <v>403</v>
      </c>
      <c r="E1598">
        <v>42</v>
      </c>
      <c r="F1598">
        <v>11</v>
      </c>
      <c r="G1598">
        <v>93.6</v>
      </c>
      <c r="H1598">
        <v>12</v>
      </c>
      <c r="I1598">
        <v>82</v>
      </c>
      <c r="J1598">
        <v>106.75</v>
      </c>
      <c r="K1598">
        <v>100.24</v>
      </c>
    </row>
    <row r="1599" spans="1:11" x14ac:dyDescent="0.2">
      <c r="A1599" t="s">
        <v>359</v>
      </c>
      <c r="B1599" t="s">
        <v>366</v>
      </c>
      <c r="C1599" t="s">
        <v>249</v>
      </c>
      <c r="D1599" t="s">
        <v>403</v>
      </c>
      <c r="E1599">
        <v>400</v>
      </c>
      <c r="F1599">
        <v>126</v>
      </c>
      <c r="G1599">
        <v>101.1</v>
      </c>
      <c r="H1599">
        <v>142</v>
      </c>
      <c r="I1599">
        <v>648</v>
      </c>
      <c r="J1599">
        <v>117.45</v>
      </c>
      <c r="K1599">
        <v>128.51</v>
      </c>
    </row>
    <row r="1600" spans="1:11" x14ac:dyDescent="0.2">
      <c r="A1600" t="s">
        <v>359</v>
      </c>
      <c r="B1600" t="s">
        <v>366</v>
      </c>
      <c r="C1600" t="s">
        <v>293</v>
      </c>
      <c r="D1600" t="s">
        <v>403</v>
      </c>
      <c r="E1600">
        <v>6</v>
      </c>
      <c r="F1600">
        <v>2</v>
      </c>
      <c r="G1600">
        <v>94.83</v>
      </c>
      <c r="H1600">
        <v>4</v>
      </c>
      <c r="I1600">
        <v>17</v>
      </c>
      <c r="J1600">
        <v>100.75</v>
      </c>
      <c r="K1600">
        <v>115.35</v>
      </c>
    </row>
    <row r="1601" spans="1:11" x14ac:dyDescent="0.2">
      <c r="A1601" t="s">
        <v>359</v>
      </c>
      <c r="B1601" t="s">
        <v>366</v>
      </c>
      <c r="C1601" t="s">
        <v>257</v>
      </c>
      <c r="D1601" t="s">
        <v>403</v>
      </c>
      <c r="E1601">
        <v>190</v>
      </c>
      <c r="F1601">
        <v>46</v>
      </c>
      <c r="G1601">
        <v>106.13</v>
      </c>
      <c r="H1601">
        <v>98</v>
      </c>
      <c r="I1601">
        <v>408</v>
      </c>
      <c r="J1601">
        <v>113.19</v>
      </c>
      <c r="K1601">
        <v>110.03</v>
      </c>
    </row>
    <row r="1602" spans="1:11" x14ac:dyDescent="0.2">
      <c r="A1602" t="s">
        <v>359</v>
      </c>
      <c r="B1602" t="s">
        <v>366</v>
      </c>
      <c r="C1602" t="s">
        <v>244</v>
      </c>
      <c r="D1602" t="s">
        <v>403</v>
      </c>
      <c r="E1602">
        <v>47</v>
      </c>
      <c r="F1602">
        <v>16</v>
      </c>
      <c r="G1602">
        <v>101.15</v>
      </c>
      <c r="H1602">
        <v>17</v>
      </c>
      <c r="I1602">
        <v>88</v>
      </c>
      <c r="J1602">
        <v>109.24</v>
      </c>
      <c r="K1602">
        <v>104.58</v>
      </c>
    </row>
    <row r="1603" spans="1:11" x14ac:dyDescent="0.2">
      <c r="A1603" t="s">
        <v>359</v>
      </c>
      <c r="B1603" t="s">
        <v>366</v>
      </c>
      <c r="C1603" t="s">
        <v>265</v>
      </c>
      <c r="D1603" t="s">
        <v>403</v>
      </c>
      <c r="E1603">
        <v>14</v>
      </c>
      <c r="F1603">
        <v>7</v>
      </c>
      <c r="G1603">
        <v>124.14</v>
      </c>
      <c r="H1603">
        <v>3</v>
      </c>
      <c r="I1603">
        <v>29</v>
      </c>
      <c r="J1603">
        <v>112</v>
      </c>
      <c r="K1603">
        <v>130.44999999999999</v>
      </c>
    </row>
    <row r="1604" spans="1:11" x14ac:dyDescent="0.2">
      <c r="A1604" t="s">
        <v>359</v>
      </c>
      <c r="B1604" t="s">
        <v>366</v>
      </c>
      <c r="C1604" t="s">
        <v>247</v>
      </c>
      <c r="D1604" t="s">
        <v>403</v>
      </c>
      <c r="E1604">
        <v>10</v>
      </c>
      <c r="F1604">
        <v>3</v>
      </c>
      <c r="G1604">
        <v>90.5</v>
      </c>
      <c r="I1604">
        <v>11</v>
      </c>
      <c r="K1604">
        <v>119.55</v>
      </c>
    </row>
    <row r="1605" spans="1:11" x14ac:dyDescent="0.2">
      <c r="A1605" t="s">
        <v>359</v>
      </c>
      <c r="B1605" t="s">
        <v>437</v>
      </c>
      <c r="C1605" t="s">
        <v>371</v>
      </c>
      <c r="D1605" t="s">
        <v>403</v>
      </c>
      <c r="E1605">
        <v>1204</v>
      </c>
      <c r="F1605">
        <v>315</v>
      </c>
      <c r="G1605">
        <v>101.52</v>
      </c>
      <c r="H1605">
        <v>312</v>
      </c>
      <c r="I1605">
        <v>1565</v>
      </c>
      <c r="J1605">
        <v>130.25</v>
      </c>
      <c r="K1605">
        <v>117.86</v>
      </c>
    </row>
    <row r="1606" spans="1:11" x14ac:dyDescent="0.2">
      <c r="A1606" t="s">
        <v>359</v>
      </c>
      <c r="B1606" t="s">
        <v>437</v>
      </c>
      <c r="C1606" t="s">
        <v>282</v>
      </c>
      <c r="D1606" t="s">
        <v>403</v>
      </c>
      <c r="E1606">
        <v>8938</v>
      </c>
      <c r="F1606">
        <v>2360</v>
      </c>
      <c r="G1606">
        <v>99.35</v>
      </c>
      <c r="H1606">
        <v>2186</v>
      </c>
      <c r="I1606">
        <v>11317</v>
      </c>
      <c r="J1606">
        <v>119.63</v>
      </c>
      <c r="K1606">
        <v>117.13</v>
      </c>
    </row>
    <row r="1607" spans="1:11" x14ac:dyDescent="0.2">
      <c r="A1607" t="s">
        <v>359</v>
      </c>
      <c r="B1607" t="s">
        <v>437</v>
      </c>
      <c r="C1607" t="s">
        <v>243</v>
      </c>
      <c r="D1607" t="s">
        <v>403</v>
      </c>
      <c r="E1607">
        <v>4145</v>
      </c>
      <c r="F1607">
        <v>1022</v>
      </c>
      <c r="G1607">
        <v>95.4</v>
      </c>
      <c r="H1607">
        <v>1079</v>
      </c>
      <c r="I1607">
        <v>5733</v>
      </c>
      <c r="J1607">
        <v>110.93</v>
      </c>
      <c r="K1607">
        <v>112.66</v>
      </c>
    </row>
    <row r="1608" spans="1:11" x14ac:dyDescent="0.2">
      <c r="A1608" t="s">
        <v>359</v>
      </c>
      <c r="B1608" t="s">
        <v>437</v>
      </c>
      <c r="C1608" t="s">
        <v>273</v>
      </c>
      <c r="D1608" t="s">
        <v>403</v>
      </c>
      <c r="E1608">
        <v>6955</v>
      </c>
      <c r="F1608">
        <v>1527</v>
      </c>
      <c r="G1608">
        <v>90.44</v>
      </c>
      <c r="H1608">
        <v>1781</v>
      </c>
      <c r="I1608">
        <v>9086</v>
      </c>
      <c r="J1608">
        <v>112.99</v>
      </c>
      <c r="K1608">
        <v>112.31</v>
      </c>
    </row>
    <row r="1609" spans="1:11" x14ac:dyDescent="0.2">
      <c r="A1609" t="s">
        <v>359</v>
      </c>
      <c r="B1609" t="s">
        <v>437</v>
      </c>
      <c r="C1609" t="s">
        <v>260</v>
      </c>
      <c r="D1609" t="s">
        <v>403</v>
      </c>
      <c r="E1609">
        <v>38684</v>
      </c>
      <c r="F1609">
        <v>11101</v>
      </c>
      <c r="G1609">
        <v>100.93</v>
      </c>
      <c r="H1609">
        <v>8551</v>
      </c>
      <c r="I1609">
        <v>44423</v>
      </c>
      <c r="J1609">
        <v>130.79</v>
      </c>
      <c r="K1609">
        <v>125.1</v>
      </c>
    </row>
    <row r="1610" spans="1:11" x14ac:dyDescent="0.2">
      <c r="A1610" t="s">
        <v>359</v>
      </c>
      <c r="B1610" t="s">
        <v>437</v>
      </c>
      <c r="C1610" t="s">
        <v>278</v>
      </c>
      <c r="D1610" t="s">
        <v>403</v>
      </c>
      <c r="E1610">
        <v>7325</v>
      </c>
      <c r="F1610">
        <v>1799</v>
      </c>
      <c r="G1610">
        <v>95.95</v>
      </c>
      <c r="H1610">
        <v>1945</v>
      </c>
      <c r="I1610">
        <v>9761</v>
      </c>
      <c r="J1610">
        <v>112.22</v>
      </c>
      <c r="K1610">
        <v>115.71</v>
      </c>
    </row>
    <row r="1611" spans="1:11" x14ac:dyDescent="0.2">
      <c r="A1611" t="s">
        <v>359</v>
      </c>
      <c r="B1611" t="s">
        <v>437</v>
      </c>
      <c r="C1611" t="s">
        <v>281</v>
      </c>
      <c r="D1611" t="s">
        <v>403</v>
      </c>
      <c r="E1611">
        <v>2185</v>
      </c>
      <c r="F1611">
        <v>548</v>
      </c>
      <c r="G1611">
        <v>97.19</v>
      </c>
      <c r="H1611">
        <v>611</v>
      </c>
      <c r="I1611">
        <v>3184</v>
      </c>
      <c r="J1611">
        <v>114.11</v>
      </c>
      <c r="K1611">
        <v>109.48</v>
      </c>
    </row>
    <row r="1612" spans="1:11" x14ac:dyDescent="0.2">
      <c r="A1612" t="s">
        <v>359</v>
      </c>
      <c r="B1612" t="s">
        <v>437</v>
      </c>
      <c r="C1612" t="s">
        <v>274</v>
      </c>
      <c r="D1612" t="s">
        <v>403</v>
      </c>
      <c r="E1612">
        <v>507</v>
      </c>
      <c r="F1612">
        <v>127</v>
      </c>
      <c r="G1612">
        <v>94.16</v>
      </c>
      <c r="H1612">
        <v>100</v>
      </c>
      <c r="I1612">
        <v>612</v>
      </c>
      <c r="J1612">
        <v>121.36</v>
      </c>
      <c r="K1612">
        <v>124.27</v>
      </c>
    </row>
    <row r="1613" spans="1:11" x14ac:dyDescent="0.2">
      <c r="A1613" t="s">
        <v>359</v>
      </c>
      <c r="B1613" t="s">
        <v>437</v>
      </c>
      <c r="C1613" t="s">
        <v>252</v>
      </c>
      <c r="D1613" t="s">
        <v>403</v>
      </c>
      <c r="E1613">
        <v>1134</v>
      </c>
      <c r="F1613">
        <v>342</v>
      </c>
      <c r="G1613">
        <v>105.04</v>
      </c>
      <c r="H1613">
        <v>253</v>
      </c>
      <c r="I1613">
        <v>1325</v>
      </c>
      <c r="J1613">
        <v>128.36000000000001</v>
      </c>
      <c r="K1613">
        <v>124.04</v>
      </c>
    </row>
    <row r="1614" spans="1:11" x14ac:dyDescent="0.2">
      <c r="A1614" t="s">
        <v>359</v>
      </c>
      <c r="B1614" t="s">
        <v>437</v>
      </c>
      <c r="C1614" t="s">
        <v>245</v>
      </c>
      <c r="D1614" t="s">
        <v>403</v>
      </c>
      <c r="E1614">
        <v>28464</v>
      </c>
      <c r="F1614">
        <v>6334</v>
      </c>
      <c r="G1614">
        <v>91.81</v>
      </c>
      <c r="H1614">
        <v>7030</v>
      </c>
      <c r="I1614">
        <v>37170</v>
      </c>
      <c r="J1614">
        <v>122.29</v>
      </c>
      <c r="K1614">
        <v>124.76</v>
      </c>
    </row>
    <row r="1615" spans="1:11" x14ac:dyDescent="0.2">
      <c r="A1615" t="s">
        <v>359</v>
      </c>
      <c r="B1615" t="s">
        <v>437</v>
      </c>
      <c r="C1615" t="s">
        <v>290</v>
      </c>
      <c r="D1615" t="s">
        <v>403</v>
      </c>
      <c r="E1615">
        <v>20146</v>
      </c>
      <c r="F1615">
        <v>5316</v>
      </c>
      <c r="G1615">
        <v>100.95</v>
      </c>
      <c r="H1615">
        <v>4793</v>
      </c>
      <c r="I1615">
        <v>24969</v>
      </c>
      <c r="J1615">
        <v>129.22</v>
      </c>
      <c r="K1615">
        <v>128.68</v>
      </c>
    </row>
    <row r="1616" spans="1:11" x14ac:dyDescent="0.2">
      <c r="A1616" t="s">
        <v>359</v>
      </c>
      <c r="B1616" t="s">
        <v>437</v>
      </c>
      <c r="C1616" t="s">
        <v>289</v>
      </c>
      <c r="D1616" t="s">
        <v>403</v>
      </c>
      <c r="E1616">
        <v>2261</v>
      </c>
      <c r="F1616">
        <v>548</v>
      </c>
      <c r="G1616">
        <v>91.7</v>
      </c>
      <c r="H1616">
        <v>610</v>
      </c>
      <c r="I1616">
        <v>3039</v>
      </c>
      <c r="J1616">
        <v>113.42</v>
      </c>
      <c r="K1616">
        <v>109.02</v>
      </c>
    </row>
    <row r="1617" spans="1:11" x14ac:dyDescent="0.2">
      <c r="A1617" t="s">
        <v>359</v>
      </c>
      <c r="B1617" t="s">
        <v>437</v>
      </c>
      <c r="C1617" t="s">
        <v>291</v>
      </c>
      <c r="D1617" t="s">
        <v>403</v>
      </c>
      <c r="E1617">
        <v>3266</v>
      </c>
      <c r="F1617">
        <v>823</v>
      </c>
      <c r="G1617">
        <v>93.35</v>
      </c>
      <c r="H1617">
        <v>825</v>
      </c>
      <c r="I1617">
        <v>4306</v>
      </c>
      <c r="J1617">
        <v>109.7</v>
      </c>
      <c r="K1617">
        <v>108.57</v>
      </c>
    </row>
    <row r="1618" spans="1:11" x14ac:dyDescent="0.2">
      <c r="A1618" t="s">
        <v>359</v>
      </c>
      <c r="B1618" t="s">
        <v>437</v>
      </c>
      <c r="C1618" t="s">
        <v>262</v>
      </c>
      <c r="D1618" t="s">
        <v>403</v>
      </c>
      <c r="E1618">
        <v>2041</v>
      </c>
      <c r="F1618">
        <v>583</v>
      </c>
      <c r="G1618">
        <v>103.6</v>
      </c>
      <c r="H1618">
        <v>471</v>
      </c>
      <c r="I1618">
        <v>2309</v>
      </c>
      <c r="J1618">
        <v>126.84</v>
      </c>
      <c r="K1618">
        <v>121.63</v>
      </c>
    </row>
    <row r="1619" spans="1:11" x14ac:dyDescent="0.2">
      <c r="A1619" t="s">
        <v>359</v>
      </c>
      <c r="B1619" t="s">
        <v>437</v>
      </c>
      <c r="C1619" t="s">
        <v>277</v>
      </c>
      <c r="D1619" t="s">
        <v>403</v>
      </c>
      <c r="E1619">
        <v>8605</v>
      </c>
      <c r="F1619">
        <v>2246</v>
      </c>
      <c r="G1619">
        <v>99.45</v>
      </c>
      <c r="H1619">
        <v>1978</v>
      </c>
      <c r="I1619">
        <v>10720</v>
      </c>
      <c r="J1619">
        <v>124.5</v>
      </c>
      <c r="K1619">
        <v>123.2</v>
      </c>
    </row>
    <row r="1620" spans="1:11" x14ac:dyDescent="0.2">
      <c r="A1620" t="s">
        <v>359</v>
      </c>
      <c r="B1620" t="s">
        <v>437</v>
      </c>
      <c r="C1620" t="s">
        <v>258</v>
      </c>
      <c r="D1620" t="s">
        <v>403</v>
      </c>
      <c r="E1620">
        <v>6465</v>
      </c>
      <c r="F1620">
        <v>1423</v>
      </c>
      <c r="G1620">
        <v>94.14</v>
      </c>
      <c r="H1620">
        <v>1450</v>
      </c>
      <c r="I1620">
        <v>7935</v>
      </c>
      <c r="J1620">
        <v>115.76</v>
      </c>
      <c r="K1620">
        <v>114.67</v>
      </c>
    </row>
    <row r="1621" spans="1:11" x14ac:dyDescent="0.2">
      <c r="A1621" t="s">
        <v>359</v>
      </c>
      <c r="B1621" t="s">
        <v>437</v>
      </c>
      <c r="C1621" t="s">
        <v>292</v>
      </c>
      <c r="D1621" t="s">
        <v>403</v>
      </c>
      <c r="E1621">
        <v>2916</v>
      </c>
      <c r="F1621">
        <v>649</v>
      </c>
      <c r="G1621">
        <v>90</v>
      </c>
      <c r="H1621">
        <v>775</v>
      </c>
      <c r="I1621">
        <v>3942</v>
      </c>
      <c r="J1621">
        <v>105.55</v>
      </c>
      <c r="K1621">
        <v>104.47</v>
      </c>
    </row>
    <row r="1622" spans="1:11" x14ac:dyDescent="0.2">
      <c r="A1622" t="s">
        <v>359</v>
      </c>
      <c r="B1622" t="s">
        <v>437</v>
      </c>
      <c r="C1622" t="s">
        <v>264</v>
      </c>
      <c r="D1622" t="s">
        <v>403</v>
      </c>
      <c r="E1622">
        <v>4700</v>
      </c>
      <c r="F1622">
        <v>1009</v>
      </c>
      <c r="G1622">
        <v>88.32</v>
      </c>
      <c r="H1622">
        <v>1185</v>
      </c>
      <c r="I1622">
        <v>6559</v>
      </c>
      <c r="J1622">
        <v>107.79</v>
      </c>
      <c r="K1622">
        <v>104.93</v>
      </c>
    </row>
    <row r="1623" spans="1:11" x14ac:dyDescent="0.2">
      <c r="A1623" t="s">
        <v>359</v>
      </c>
      <c r="B1623" t="s">
        <v>437</v>
      </c>
      <c r="C1623" t="s">
        <v>248</v>
      </c>
      <c r="D1623" t="s">
        <v>403</v>
      </c>
      <c r="E1623">
        <v>6529</v>
      </c>
      <c r="F1623">
        <v>1705</v>
      </c>
      <c r="G1623">
        <v>94.87</v>
      </c>
      <c r="H1623">
        <v>1592</v>
      </c>
      <c r="I1623">
        <v>8260</v>
      </c>
      <c r="J1623">
        <v>117.63</v>
      </c>
      <c r="K1623">
        <v>114.43</v>
      </c>
    </row>
    <row r="1624" spans="1:11" x14ac:dyDescent="0.2">
      <c r="A1624" t="s">
        <v>359</v>
      </c>
      <c r="B1624" t="s">
        <v>437</v>
      </c>
      <c r="C1624" t="s">
        <v>253</v>
      </c>
      <c r="D1624" t="s">
        <v>403</v>
      </c>
      <c r="E1624">
        <v>4996</v>
      </c>
      <c r="F1624">
        <v>1184</v>
      </c>
      <c r="G1624">
        <v>93.25</v>
      </c>
      <c r="H1624">
        <v>1261</v>
      </c>
      <c r="I1624">
        <v>6456</v>
      </c>
      <c r="J1624">
        <v>113.03</v>
      </c>
      <c r="K1624">
        <v>115.62</v>
      </c>
    </row>
    <row r="1625" spans="1:11" x14ac:dyDescent="0.2">
      <c r="A1625" t="s">
        <v>359</v>
      </c>
      <c r="B1625" t="s">
        <v>437</v>
      </c>
      <c r="C1625" t="s">
        <v>270</v>
      </c>
      <c r="D1625" t="s">
        <v>403</v>
      </c>
      <c r="E1625">
        <v>7015</v>
      </c>
      <c r="F1625">
        <v>2048</v>
      </c>
      <c r="G1625">
        <v>104.32</v>
      </c>
      <c r="H1625">
        <v>1631</v>
      </c>
      <c r="I1625">
        <v>8423</v>
      </c>
      <c r="J1625">
        <v>131.69</v>
      </c>
      <c r="K1625">
        <v>127.39</v>
      </c>
    </row>
    <row r="1626" spans="1:11" x14ac:dyDescent="0.2">
      <c r="A1626" t="s">
        <v>359</v>
      </c>
      <c r="B1626" t="s">
        <v>437</v>
      </c>
      <c r="C1626" t="s">
        <v>280</v>
      </c>
      <c r="D1626" t="s">
        <v>403</v>
      </c>
      <c r="E1626">
        <v>1347</v>
      </c>
      <c r="F1626">
        <v>285</v>
      </c>
      <c r="G1626">
        <v>96.31</v>
      </c>
      <c r="H1626">
        <v>447</v>
      </c>
      <c r="I1626">
        <v>2467</v>
      </c>
      <c r="J1626">
        <v>95.69</v>
      </c>
      <c r="K1626">
        <v>99.32</v>
      </c>
    </row>
    <row r="1627" spans="1:11" x14ac:dyDescent="0.2">
      <c r="A1627" t="s">
        <v>359</v>
      </c>
      <c r="B1627" t="s">
        <v>437</v>
      </c>
      <c r="C1627" t="s">
        <v>254</v>
      </c>
      <c r="D1627" t="s">
        <v>403</v>
      </c>
      <c r="E1627">
        <v>8959</v>
      </c>
      <c r="F1627">
        <v>2215</v>
      </c>
      <c r="G1627">
        <v>95.88</v>
      </c>
      <c r="H1627">
        <v>2301</v>
      </c>
      <c r="I1627">
        <v>11836</v>
      </c>
      <c r="J1627">
        <v>120.26</v>
      </c>
      <c r="K1627">
        <v>122.13</v>
      </c>
    </row>
    <row r="1628" spans="1:11" x14ac:dyDescent="0.2">
      <c r="A1628" t="s">
        <v>359</v>
      </c>
      <c r="B1628" t="s">
        <v>437</v>
      </c>
      <c r="C1628" t="s">
        <v>261</v>
      </c>
      <c r="D1628" t="s">
        <v>403</v>
      </c>
      <c r="E1628">
        <v>5959</v>
      </c>
      <c r="F1628">
        <v>1125</v>
      </c>
      <c r="G1628">
        <v>83.41</v>
      </c>
      <c r="H1628">
        <v>1487</v>
      </c>
      <c r="I1628">
        <v>8017</v>
      </c>
      <c r="J1628">
        <v>113.69</v>
      </c>
      <c r="K1628">
        <v>107.55</v>
      </c>
    </row>
    <row r="1629" spans="1:11" x14ac:dyDescent="0.2">
      <c r="A1629" t="s">
        <v>359</v>
      </c>
      <c r="B1629" t="s">
        <v>437</v>
      </c>
      <c r="C1629" t="s">
        <v>267</v>
      </c>
      <c r="D1629" t="s">
        <v>403</v>
      </c>
      <c r="E1629">
        <v>6764</v>
      </c>
      <c r="F1629">
        <v>1682</v>
      </c>
      <c r="G1629">
        <v>96.12</v>
      </c>
      <c r="H1629">
        <v>1843</v>
      </c>
      <c r="I1629">
        <v>9589</v>
      </c>
      <c r="J1629">
        <v>117.79</v>
      </c>
      <c r="K1629">
        <v>119.29</v>
      </c>
    </row>
    <row r="1630" spans="1:11" x14ac:dyDescent="0.2">
      <c r="A1630" t="s">
        <v>359</v>
      </c>
      <c r="B1630" t="s">
        <v>437</v>
      </c>
      <c r="C1630" t="s">
        <v>283</v>
      </c>
      <c r="D1630" t="s">
        <v>403</v>
      </c>
      <c r="E1630">
        <v>5131</v>
      </c>
      <c r="F1630">
        <v>1616</v>
      </c>
      <c r="G1630">
        <v>113.93</v>
      </c>
      <c r="H1630">
        <v>1176</v>
      </c>
      <c r="I1630">
        <v>5798</v>
      </c>
      <c r="J1630">
        <v>132.22999999999999</v>
      </c>
      <c r="K1630">
        <v>136.4</v>
      </c>
    </row>
    <row r="1631" spans="1:11" x14ac:dyDescent="0.2">
      <c r="A1631" t="s">
        <v>359</v>
      </c>
      <c r="B1631" t="s">
        <v>437</v>
      </c>
      <c r="C1631" t="s">
        <v>286</v>
      </c>
      <c r="D1631" t="s">
        <v>403</v>
      </c>
      <c r="E1631">
        <v>1107</v>
      </c>
      <c r="F1631">
        <v>188</v>
      </c>
      <c r="G1631">
        <v>79.040000000000006</v>
      </c>
      <c r="H1631">
        <v>281</v>
      </c>
      <c r="I1631">
        <v>1530</v>
      </c>
      <c r="J1631">
        <v>92.57</v>
      </c>
      <c r="K1631">
        <v>93.53</v>
      </c>
    </row>
    <row r="1632" spans="1:11" x14ac:dyDescent="0.2">
      <c r="A1632" t="s">
        <v>359</v>
      </c>
      <c r="B1632" t="s">
        <v>437</v>
      </c>
      <c r="C1632" t="s">
        <v>276</v>
      </c>
      <c r="D1632" t="s">
        <v>403</v>
      </c>
      <c r="E1632">
        <v>20373</v>
      </c>
      <c r="F1632">
        <v>5378</v>
      </c>
      <c r="G1632">
        <v>97.88</v>
      </c>
      <c r="H1632">
        <v>4699</v>
      </c>
      <c r="I1632">
        <v>23852</v>
      </c>
      <c r="J1632">
        <v>125</v>
      </c>
      <c r="K1632">
        <v>122.62</v>
      </c>
    </row>
    <row r="1633" spans="1:11" x14ac:dyDescent="0.2">
      <c r="A1633" t="s">
        <v>359</v>
      </c>
      <c r="B1633" t="s">
        <v>437</v>
      </c>
      <c r="C1633" t="s">
        <v>251</v>
      </c>
      <c r="D1633" t="s">
        <v>403</v>
      </c>
      <c r="E1633">
        <v>689</v>
      </c>
      <c r="F1633">
        <v>136</v>
      </c>
      <c r="G1633">
        <v>83.53</v>
      </c>
      <c r="H1633">
        <v>239</v>
      </c>
      <c r="I1633">
        <v>1073</v>
      </c>
      <c r="J1633">
        <v>101.59</v>
      </c>
      <c r="K1633">
        <v>102.84</v>
      </c>
    </row>
    <row r="1634" spans="1:11" x14ac:dyDescent="0.2">
      <c r="A1634" t="s">
        <v>359</v>
      </c>
      <c r="B1634" t="s">
        <v>437</v>
      </c>
      <c r="C1634" t="s">
        <v>250</v>
      </c>
      <c r="D1634" t="s">
        <v>403</v>
      </c>
      <c r="E1634">
        <v>1970</v>
      </c>
      <c r="F1634">
        <v>251</v>
      </c>
      <c r="G1634">
        <v>69.3</v>
      </c>
      <c r="H1634">
        <v>579</v>
      </c>
      <c r="I1634">
        <v>3352</v>
      </c>
      <c r="J1634">
        <v>88.27</v>
      </c>
      <c r="K1634">
        <v>95.47</v>
      </c>
    </row>
    <row r="1635" spans="1:11" x14ac:dyDescent="0.2">
      <c r="A1635" t="s">
        <v>359</v>
      </c>
      <c r="B1635" t="s">
        <v>437</v>
      </c>
      <c r="C1635" t="s">
        <v>287</v>
      </c>
      <c r="D1635" t="s">
        <v>403</v>
      </c>
      <c r="E1635">
        <v>1633</v>
      </c>
      <c r="F1635">
        <v>421</v>
      </c>
      <c r="G1635">
        <v>95.55</v>
      </c>
      <c r="H1635">
        <v>338</v>
      </c>
      <c r="I1635">
        <v>1880</v>
      </c>
      <c r="J1635">
        <v>116.76</v>
      </c>
      <c r="K1635">
        <v>115.83</v>
      </c>
    </row>
    <row r="1636" spans="1:11" x14ac:dyDescent="0.2">
      <c r="A1636" t="s">
        <v>359</v>
      </c>
      <c r="B1636" t="s">
        <v>437</v>
      </c>
      <c r="C1636" t="s">
        <v>285</v>
      </c>
      <c r="D1636" t="s">
        <v>403</v>
      </c>
      <c r="E1636">
        <v>5323</v>
      </c>
      <c r="F1636">
        <v>1525</v>
      </c>
      <c r="G1636">
        <v>105.33</v>
      </c>
      <c r="H1636">
        <v>1273</v>
      </c>
      <c r="I1636">
        <v>6089</v>
      </c>
      <c r="J1636">
        <v>143.26</v>
      </c>
      <c r="K1636">
        <v>133.11000000000001</v>
      </c>
    </row>
    <row r="1637" spans="1:11" x14ac:dyDescent="0.2">
      <c r="A1637" t="s">
        <v>359</v>
      </c>
      <c r="B1637" t="s">
        <v>437</v>
      </c>
      <c r="C1637" t="s">
        <v>246</v>
      </c>
      <c r="D1637" t="s">
        <v>403</v>
      </c>
      <c r="E1637">
        <v>2936</v>
      </c>
      <c r="F1637">
        <v>758</v>
      </c>
      <c r="G1637">
        <v>94.89</v>
      </c>
      <c r="H1637">
        <v>719</v>
      </c>
      <c r="I1637">
        <v>3939</v>
      </c>
      <c r="J1637">
        <v>119.99</v>
      </c>
      <c r="K1637">
        <v>126.67</v>
      </c>
    </row>
    <row r="1638" spans="1:11" x14ac:dyDescent="0.2">
      <c r="A1638" t="s">
        <v>359</v>
      </c>
      <c r="B1638" t="s">
        <v>437</v>
      </c>
      <c r="C1638" t="s">
        <v>256</v>
      </c>
      <c r="D1638" t="s">
        <v>403</v>
      </c>
      <c r="E1638">
        <v>4593</v>
      </c>
      <c r="F1638">
        <v>1220</v>
      </c>
      <c r="G1638">
        <v>98.5</v>
      </c>
      <c r="H1638">
        <v>1035</v>
      </c>
      <c r="I1638">
        <v>5252</v>
      </c>
      <c r="J1638">
        <v>126</v>
      </c>
      <c r="K1638">
        <v>125.23</v>
      </c>
    </row>
    <row r="1639" spans="1:11" x14ac:dyDescent="0.2">
      <c r="A1639" t="s">
        <v>359</v>
      </c>
      <c r="B1639" t="s">
        <v>437</v>
      </c>
      <c r="C1639" t="s">
        <v>263</v>
      </c>
      <c r="D1639" t="s">
        <v>403</v>
      </c>
      <c r="E1639">
        <v>10227</v>
      </c>
      <c r="F1639">
        <v>2612</v>
      </c>
      <c r="G1639">
        <v>98.99</v>
      </c>
      <c r="H1639">
        <v>2641</v>
      </c>
      <c r="I1639">
        <v>13636</v>
      </c>
      <c r="J1639">
        <v>120.45</v>
      </c>
      <c r="K1639">
        <v>121.36</v>
      </c>
    </row>
    <row r="1640" spans="1:11" x14ac:dyDescent="0.2">
      <c r="A1640" t="s">
        <v>359</v>
      </c>
      <c r="B1640" t="s">
        <v>437</v>
      </c>
      <c r="C1640" t="s">
        <v>284</v>
      </c>
      <c r="D1640" t="s">
        <v>403</v>
      </c>
      <c r="E1640">
        <v>11045</v>
      </c>
      <c r="F1640">
        <v>2692</v>
      </c>
      <c r="G1640">
        <v>99.72</v>
      </c>
      <c r="H1640">
        <v>2800</v>
      </c>
      <c r="I1640">
        <v>14313</v>
      </c>
      <c r="J1640">
        <v>122.99</v>
      </c>
      <c r="K1640">
        <v>120.7</v>
      </c>
    </row>
    <row r="1641" spans="1:11" x14ac:dyDescent="0.2">
      <c r="A1641" t="s">
        <v>359</v>
      </c>
      <c r="B1641" t="s">
        <v>437</v>
      </c>
      <c r="C1641" t="s">
        <v>266</v>
      </c>
      <c r="D1641" t="s">
        <v>403</v>
      </c>
      <c r="E1641">
        <v>8551</v>
      </c>
      <c r="F1641">
        <v>2136</v>
      </c>
      <c r="G1641">
        <v>90.36</v>
      </c>
      <c r="H1641">
        <v>2134</v>
      </c>
      <c r="I1641">
        <v>10477</v>
      </c>
      <c r="J1641">
        <v>115.18</v>
      </c>
      <c r="K1641">
        <v>107.07</v>
      </c>
    </row>
    <row r="1642" spans="1:11" x14ac:dyDescent="0.2">
      <c r="A1642" t="s">
        <v>359</v>
      </c>
      <c r="B1642" t="s">
        <v>437</v>
      </c>
      <c r="C1642" t="s">
        <v>279</v>
      </c>
      <c r="D1642" t="s">
        <v>403</v>
      </c>
      <c r="E1642">
        <v>5022</v>
      </c>
      <c r="F1642">
        <v>1052</v>
      </c>
      <c r="G1642">
        <v>89.86</v>
      </c>
      <c r="H1642">
        <v>1223</v>
      </c>
      <c r="I1642">
        <v>6752</v>
      </c>
      <c r="J1642">
        <v>114</v>
      </c>
      <c r="K1642">
        <v>117.25</v>
      </c>
    </row>
    <row r="1643" spans="1:11" x14ac:dyDescent="0.2">
      <c r="A1643" t="s">
        <v>359</v>
      </c>
      <c r="B1643" t="s">
        <v>437</v>
      </c>
      <c r="C1643" t="s">
        <v>373</v>
      </c>
      <c r="D1643" t="s">
        <v>403</v>
      </c>
      <c r="E1643">
        <v>3668</v>
      </c>
      <c r="F1643">
        <v>1291</v>
      </c>
      <c r="G1643">
        <v>111.57</v>
      </c>
      <c r="H1643">
        <v>920</v>
      </c>
      <c r="I1643">
        <v>4492</v>
      </c>
      <c r="J1643">
        <v>126.55</v>
      </c>
      <c r="K1643">
        <v>130.28</v>
      </c>
    </row>
    <row r="1644" spans="1:11" x14ac:dyDescent="0.2">
      <c r="A1644" t="s">
        <v>359</v>
      </c>
      <c r="B1644" t="s">
        <v>437</v>
      </c>
      <c r="C1644" t="s">
        <v>275</v>
      </c>
      <c r="D1644" t="s">
        <v>403</v>
      </c>
      <c r="E1644">
        <v>12053</v>
      </c>
      <c r="F1644">
        <v>3533</v>
      </c>
      <c r="G1644">
        <v>107.33</v>
      </c>
      <c r="H1644">
        <v>2843</v>
      </c>
      <c r="I1644">
        <v>14120</v>
      </c>
      <c r="J1644">
        <v>134.46</v>
      </c>
      <c r="K1644">
        <v>131.21</v>
      </c>
    </row>
    <row r="1645" spans="1:11" x14ac:dyDescent="0.2">
      <c r="A1645" t="s">
        <v>359</v>
      </c>
      <c r="B1645" t="s">
        <v>437</v>
      </c>
      <c r="C1645" t="s">
        <v>259</v>
      </c>
      <c r="D1645" t="s">
        <v>403</v>
      </c>
      <c r="E1645">
        <v>3432</v>
      </c>
      <c r="F1645">
        <v>909</v>
      </c>
      <c r="G1645">
        <v>103.29</v>
      </c>
      <c r="H1645">
        <v>798</v>
      </c>
      <c r="I1645">
        <v>4483</v>
      </c>
      <c r="J1645">
        <v>135.55000000000001</v>
      </c>
      <c r="K1645">
        <v>120.19</v>
      </c>
    </row>
    <row r="1646" spans="1:11" x14ac:dyDescent="0.2">
      <c r="A1646" t="s">
        <v>359</v>
      </c>
      <c r="B1646" t="s">
        <v>437</v>
      </c>
      <c r="C1646" t="s">
        <v>288</v>
      </c>
      <c r="D1646" t="s">
        <v>403</v>
      </c>
      <c r="E1646">
        <v>1186</v>
      </c>
      <c r="F1646">
        <v>294</v>
      </c>
      <c r="G1646">
        <v>98.33</v>
      </c>
      <c r="H1646">
        <v>299</v>
      </c>
      <c r="I1646">
        <v>1437</v>
      </c>
      <c r="J1646">
        <v>115.53</v>
      </c>
      <c r="K1646">
        <v>112.37</v>
      </c>
    </row>
    <row r="1647" spans="1:11" x14ac:dyDescent="0.2">
      <c r="A1647" t="s">
        <v>359</v>
      </c>
      <c r="B1647" t="s">
        <v>437</v>
      </c>
      <c r="C1647" t="s">
        <v>268</v>
      </c>
      <c r="D1647" t="s">
        <v>403</v>
      </c>
      <c r="E1647">
        <v>10483</v>
      </c>
      <c r="F1647">
        <v>2777</v>
      </c>
      <c r="G1647">
        <v>100.99</v>
      </c>
      <c r="H1647">
        <v>2563</v>
      </c>
      <c r="I1647">
        <v>13112</v>
      </c>
      <c r="J1647">
        <v>127.06</v>
      </c>
      <c r="K1647">
        <v>125.23</v>
      </c>
    </row>
    <row r="1648" spans="1:11" x14ac:dyDescent="0.2">
      <c r="A1648" t="s">
        <v>359</v>
      </c>
      <c r="B1648" t="s">
        <v>437</v>
      </c>
      <c r="C1648" t="s">
        <v>269</v>
      </c>
      <c r="D1648" t="s">
        <v>403</v>
      </c>
      <c r="E1648">
        <v>1183</v>
      </c>
      <c r="F1648">
        <v>280</v>
      </c>
      <c r="G1648">
        <v>92.12</v>
      </c>
      <c r="H1648">
        <v>322</v>
      </c>
      <c r="I1648">
        <v>1547</v>
      </c>
      <c r="J1648">
        <v>110.12</v>
      </c>
      <c r="K1648">
        <v>115.99</v>
      </c>
    </row>
    <row r="1649" spans="1:11" x14ac:dyDescent="0.2">
      <c r="A1649" t="s">
        <v>359</v>
      </c>
      <c r="B1649" t="s">
        <v>437</v>
      </c>
      <c r="C1649" t="s">
        <v>271</v>
      </c>
      <c r="D1649" t="s">
        <v>403</v>
      </c>
      <c r="E1649">
        <v>11096</v>
      </c>
      <c r="F1649">
        <v>2438</v>
      </c>
      <c r="G1649">
        <v>88.72</v>
      </c>
      <c r="H1649">
        <v>2845</v>
      </c>
      <c r="I1649">
        <v>14816</v>
      </c>
      <c r="J1649">
        <v>112.49</v>
      </c>
      <c r="K1649">
        <v>109.67</v>
      </c>
    </row>
    <row r="1650" spans="1:11" x14ac:dyDescent="0.2">
      <c r="A1650" t="s">
        <v>359</v>
      </c>
      <c r="B1650" t="s">
        <v>437</v>
      </c>
      <c r="C1650" t="s">
        <v>255</v>
      </c>
      <c r="D1650" t="s">
        <v>403</v>
      </c>
      <c r="E1650">
        <v>41681</v>
      </c>
      <c r="F1650">
        <v>10767</v>
      </c>
      <c r="G1650">
        <v>96.79</v>
      </c>
      <c r="H1650">
        <v>9393</v>
      </c>
      <c r="I1650">
        <v>51258</v>
      </c>
      <c r="J1650">
        <v>123.37</v>
      </c>
      <c r="K1650">
        <v>119.52</v>
      </c>
    </row>
    <row r="1651" spans="1:11" x14ac:dyDescent="0.2">
      <c r="A1651" t="s">
        <v>359</v>
      </c>
      <c r="B1651" t="s">
        <v>437</v>
      </c>
      <c r="C1651" t="s">
        <v>272</v>
      </c>
      <c r="D1651" t="s">
        <v>403</v>
      </c>
      <c r="E1651">
        <v>2360</v>
      </c>
      <c r="F1651">
        <v>539</v>
      </c>
      <c r="G1651">
        <v>85.99</v>
      </c>
      <c r="H1651">
        <v>600</v>
      </c>
      <c r="I1651">
        <v>2976</v>
      </c>
      <c r="J1651">
        <v>119.67</v>
      </c>
      <c r="K1651">
        <v>112.48</v>
      </c>
    </row>
    <row r="1652" spans="1:11" x14ac:dyDescent="0.2">
      <c r="A1652" t="s">
        <v>359</v>
      </c>
      <c r="B1652" t="s">
        <v>437</v>
      </c>
      <c r="C1652" t="s">
        <v>249</v>
      </c>
      <c r="D1652" t="s">
        <v>403</v>
      </c>
      <c r="E1652">
        <v>14386</v>
      </c>
      <c r="F1652">
        <v>3779</v>
      </c>
      <c r="G1652">
        <v>96.63</v>
      </c>
      <c r="H1652">
        <v>3395</v>
      </c>
      <c r="I1652">
        <v>17391</v>
      </c>
      <c r="J1652">
        <v>125.15</v>
      </c>
      <c r="K1652">
        <v>123.41</v>
      </c>
    </row>
    <row r="1653" spans="1:11" x14ac:dyDescent="0.2">
      <c r="A1653" t="s">
        <v>359</v>
      </c>
      <c r="B1653" t="s">
        <v>437</v>
      </c>
      <c r="C1653" t="s">
        <v>293</v>
      </c>
      <c r="D1653" t="s">
        <v>403</v>
      </c>
      <c r="E1653">
        <v>563</v>
      </c>
      <c r="F1653">
        <v>156</v>
      </c>
      <c r="G1653">
        <v>100.63</v>
      </c>
      <c r="H1653">
        <v>115</v>
      </c>
      <c r="I1653">
        <v>713</v>
      </c>
      <c r="J1653">
        <v>129.06</v>
      </c>
      <c r="K1653">
        <v>124.86</v>
      </c>
    </row>
    <row r="1654" spans="1:11" x14ac:dyDescent="0.2">
      <c r="A1654" t="s">
        <v>359</v>
      </c>
      <c r="B1654" t="s">
        <v>437</v>
      </c>
      <c r="C1654" t="s">
        <v>257</v>
      </c>
      <c r="D1654" t="s">
        <v>403</v>
      </c>
      <c r="E1654">
        <v>8439</v>
      </c>
      <c r="F1654">
        <v>1878</v>
      </c>
      <c r="G1654">
        <v>92.88</v>
      </c>
      <c r="H1654">
        <v>2148</v>
      </c>
      <c r="I1654">
        <v>11583</v>
      </c>
      <c r="J1654">
        <v>119.57</v>
      </c>
      <c r="K1654">
        <v>114.48</v>
      </c>
    </row>
    <row r="1655" spans="1:11" x14ac:dyDescent="0.2">
      <c r="A1655" t="s">
        <v>359</v>
      </c>
      <c r="B1655" t="s">
        <v>437</v>
      </c>
      <c r="C1655" t="s">
        <v>244</v>
      </c>
      <c r="D1655" t="s">
        <v>403</v>
      </c>
      <c r="E1655">
        <v>4612</v>
      </c>
      <c r="F1655">
        <v>990</v>
      </c>
      <c r="G1655">
        <v>88.09</v>
      </c>
      <c r="H1655">
        <v>1180</v>
      </c>
      <c r="I1655">
        <v>6352</v>
      </c>
      <c r="J1655">
        <v>109.22</v>
      </c>
      <c r="K1655">
        <v>106.7</v>
      </c>
    </row>
    <row r="1656" spans="1:11" x14ac:dyDescent="0.2">
      <c r="A1656" t="s">
        <v>359</v>
      </c>
      <c r="B1656" t="s">
        <v>437</v>
      </c>
      <c r="C1656" t="s">
        <v>265</v>
      </c>
      <c r="D1656" t="s">
        <v>403</v>
      </c>
      <c r="E1656">
        <v>3148</v>
      </c>
      <c r="F1656">
        <v>706</v>
      </c>
      <c r="G1656">
        <v>90.2</v>
      </c>
      <c r="H1656">
        <v>818</v>
      </c>
      <c r="I1656">
        <v>4213</v>
      </c>
      <c r="J1656">
        <v>118.5</v>
      </c>
      <c r="K1656">
        <v>113.94</v>
      </c>
    </row>
    <row r="1657" spans="1:11" x14ac:dyDescent="0.2">
      <c r="A1657" t="s">
        <v>359</v>
      </c>
      <c r="B1657" t="s">
        <v>437</v>
      </c>
      <c r="C1657" t="s">
        <v>247</v>
      </c>
      <c r="D1657" t="s">
        <v>403</v>
      </c>
      <c r="E1657">
        <v>887</v>
      </c>
      <c r="F1657">
        <v>182</v>
      </c>
      <c r="G1657">
        <v>86.11</v>
      </c>
      <c r="H1657">
        <v>195</v>
      </c>
      <c r="I1657">
        <v>1099</v>
      </c>
      <c r="J1657">
        <v>103.81</v>
      </c>
      <c r="K1657">
        <v>106.01</v>
      </c>
    </row>
    <row r="1658" spans="1:11" x14ac:dyDescent="0.2">
      <c r="A1658" t="s">
        <v>359</v>
      </c>
      <c r="B1658" t="s">
        <v>437</v>
      </c>
      <c r="C1658" t="s">
        <v>376</v>
      </c>
      <c r="D1658" t="s">
        <v>403</v>
      </c>
      <c r="E1658">
        <v>3668</v>
      </c>
      <c r="F1658">
        <v>1291</v>
      </c>
      <c r="G1658">
        <v>111.57</v>
      </c>
      <c r="H1658">
        <v>920</v>
      </c>
      <c r="I1658">
        <v>4492</v>
      </c>
      <c r="J1658">
        <v>126.55</v>
      </c>
      <c r="K1658">
        <v>130.28</v>
      </c>
    </row>
    <row r="1659" spans="1:11" x14ac:dyDescent="0.2">
      <c r="A1659" t="s">
        <v>359</v>
      </c>
      <c r="B1659" t="s">
        <v>437</v>
      </c>
      <c r="C1659" t="s">
        <v>406</v>
      </c>
      <c r="D1659" t="s">
        <v>403</v>
      </c>
      <c r="E1659">
        <v>77716</v>
      </c>
      <c r="F1659">
        <v>19954</v>
      </c>
      <c r="G1659">
        <v>96.2</v>
      </c>
      <c r="H1659">
        <v>18395</v>
      </c>
      <c r="I1659">
        <v>96892</v>
      </c>
      <c r="J1659">
        <v>119.78</v>
      </c>
      <c r="K1659">
        <v>117.18</v>
      </c>
    </row>
    <row r="1660" spans="1:11" x14ac:dyDescent="0.2">
      <c r="A1660" t="s">
        <v>359</v>
      </c>
      <c r="B1660" t="s">
        <v>437</v>
      </c>
      <c r="C1660" t="s">
        <v>404</v>
      </c>
      <c r="D1660" t="s">
        <v>403</v>
      </c>
      <c r="E1660">
        <v>86076</v>
      </c>
      <c r="F1660">
        <v>22938</v>
      </c>
      <c r="G1660">
        <v>99.57</v>
      </c>
      <c r="H1660">
        <v>20724</v>
      </c>
      <c r="I1660">
        <v>105798</v>
      </c>
      <c r="J1660">
        <v>125.23</v>
      </c>
      <c r="K1660">
        <v>122.79</v>
      </c>
    </row>
    <row r="1661" spans="1:11" x14ac:dyDescent="0.2">
      <c r="A1661" t="s">
        <v>359</v>
      </c>
      <c r="B1661" t="s">
        <v>437</v>
      </c>
      <c r="C1661" t="s">
        <v>405</v>
      </c>
      <c r="D1661" t="s">
        <v>403</v>
      </c>
      <c r="E1661">
        <v>87259</v>
      </c>
      <c r="F1661">
        <v>21143</v>
      </c>
      <c r="G1661">
        <v>95.67</v>
      </c>
      <c r="H1661">
        <v>21400</v>
      </c>
      <c r="I1661">
        <v>112426</v>
      </c>
      <c r="J1661">
        <v>122.53</v>
      </c>
      <c r="K1661">
        <v>121.59</v>
      </c>
    </row>
    <row r="1662" spans="1:11" x14ac:dyDescent="0.2">
      <c r="A1662" t="s">
        <v>359</v>
      </c>
      <c r="B1662" t="s">
        <v>437</v>
      </c>
      <c r="C1662" t="s">
        <v>407</v>
      </c>
      <c r="D1662" t="s">
        <v>403</v>
      </c>
      <c r="E1662">
        <v>62433</v>
      </c>
      <c r="F1662">
        <v>14512</v>
      </c>
      <c r="G1662">
        <v>93.68</v>
      </c>
      <c r="H1662">
        <v>15779</v>
      </c>
      <c r="I1662">
        <v>82982</v>
      </c>
      <c r="J1662">
        <v>116.19</v>
      </c>
      <c r="K1662">
        <v>115.41</v>
      </c>
    </row>
    <row r="1663" spans="1:11" x14ac:dyDescent="0.2">
      <c r="A1663" t="s">
        <v>359</v>
      </c>
      <c r="B1663" t="s">
        <v>437</v>
      </c>
      <c r="C1663" t="s">
        <v>408</v>
      </c>
      <c r="D1663" t="s">
        <v>403</v>
      </c>
      <c r="E1663">
        <v>72135</v>
      </c>
      <c r="F1663">
        <v>18982</v>
      </c>
      <c r="G1663">
        <v>97.6</v>
      </c>
      <c r="H1663">
        <v>16850</v>
      </c>
      <c r="I1663">
        <v>87948</v>
      </c>
      <c r="J1663">
        <v>124.75</v>
      </c>
      <c r="K1663">
        <v>121.08</v>
      </c>
    </row>
    <row r="1664" spans="1:11" x14ac:dyDescent="0.2">
      <c r="A1664" t="s">
        <v>359</v>
      </c>
      <c r="B1664" t="s">
        <v>363</v>
      </c>
      <c r="C1664" t="s">
        <v>376</v>
      </c>
      <c r="D1664" t="s">
        <v>403</v>
      </c>
      <c r="E1664">
        <v>3251</v>
      </c>
      <c r="F1664">
        <v>1191</v>
      </c>
      <c r="G1664">
        <v>113.83</v>
      </c>
      <c r="H1664">
        <v>813</v>
      </c>
      <c r="I1664">
        <v>3999</v>
      </c>
      <c r="J1664">
        <v>130.85</v>
      </c>
      <c r="K1664">
        <v>133.28</v>
      </c>
    </row>
    <row r="1665" spans="1:11" x14ac:dyDescent="0.2">
      <c r="A1665" t="s">
        <v>359</v>
      </c>
      <c r="B1665" t="s">
        <v>363</v>
      </c>
      <c r="C1665" t="s">
        <v>406</v>
      </c>
      <c r="D1665" t="s">
        <v>403</v>
      </c>
      <c r="E1665">
        <v>71205</v>
      </c>
      <c r="F1665">
        <v>18923</v>
      </c>
      <c r="G1665">
        <v>98.42</v>
      </c>
      <c r="H1665">
        <v>15864</v>
      </c>
      <c r="I1665">
        <v>81740</v>
      </c>
      <c r="J1665">
        <v>126.23</v>
      </c>
      <c r="K1665">
        <v>124.19</v>
      </c>
    </row>
    <row r="1666" spans="1:11" x14ac:dyDescent="0.2">
      <c r="A1666" t="s">
        <v>359</v>
      </c>
      <c r="B1666" t="s">
        <v>363</v>
      </c>
      <c r="C1666" t="s">
        <v>404</v>
      </c>
      <c r="D1666" t="s">
        <v>403</v>
      </c>
      <c r="E1666">
        <v>78327</v>
      </c>
      <c r="F1666">
        <v>21685</v>
      </c>
      <c r="G1666">
        <v>102.21</v>
      </c>
      <c r="H1666">
        <v>17347</v>
      </c>
      <c r="I1666">
        <v>86845</v>
      </c>
      <c r="J1666">
        <v>133.9</v>
      </c>
      <c r="K1666">
        <v>130.22999999999999</v>
      </c>
    </row>
    <row r="1667" spans="1:11" x14ac:dyDescent="0.2">
      <c r="A1667" t="s">
        <v>359</v>
      </c>
      <c r="B1667" t="s">
        <v>363</v>
      </c>
      <c r="C1667" t="s">
        <v>405</v>
      </c>
      <c r="D1667" t="s">
        <v>403</v>
      </c>
      <c r="E1667">
        <v>79532</v>
      </c>
      <c r="F1667">
        <v>19995</v>
      </c>
      <c r="G1667">
        <v>98.08</v>
      </c>
      <c r="H1667">
        <v>17967</v>
      </c>
      <c r="I1667">
        <v>93202</v>
      </c>
      <c r="J1667">
        <v>130.51</v>
      </c>
      <c r="K1667">
        <v>129.08000000000001</v>
      </c>
    </row>
    <row r="1668" spans="1:11" x14ac:dyDescent="0.2">
      <c r="A1668" t="s">
        <v>359</v>
      </c>
      <c r="B1668" t="s">
        <v>363</v>
      </c>
      <c r="C1668" t="s">
        <v>407</v>
      </c>
      <c r="D1668" t="s">
        <v>403</v>
      </c>
      <c r="E1668">
        <v>57037</v>
      </c>
      <c r="F1668">
        <v>13589</v>
      </c>
      <c r="G1668">
        <v>95.3</v>
      </c>
      <c r="H1668">
        <v>13451</v>
      </c>
      <c r="I1668">
        <v>69211</v>
      </c>
      <c r="J1668">
        <v>123.92</v>
      </c>
      <c r="K1668">
        <v>124.12</v>
      </c>
    </row>
    <row r="1669" spans="1:11" x14ac:dyDescent="0.2">
      <c r="A1669" t="s">
        <v>359</v>
      </c>
      <c r="B1669" t="s">
        <v>363</v>
      </c>
      <c r="C1669" t="s">
        <v>408</v>
      </c>
      <c r="D1669" t="s">
        <v>403</v>
      </c>
      <c r="E1669">
        <v>65099</v>
      </c>
      <c r="F1669">
        <v>17869</v>
      </c>
      <c r="G1669">
        <v>100.27</v>
      </c>
      <c r="H1669">
        <v>14234</v>
      </c>
      <c r="I1669">
        <v>73059</v>
      </c>
      <c r="J1669">
        <v>132.29</v>
      </c>
      <c r="K1669">
        <v>128.97</v>
      </c>
    </row>
    <row r="1670" spans="1:11" x14ac:dyDescent="0.2">
      <c r="A1670" t="s">
        <v>359</v>
      </c>
      <c r="B1670" t="s">
        <v>364</v>
      </c>
      <c r="C1670" t="s">
        <v>376</v>
      </c>
      <c r="D1670" t="s">
        <v>403</v>
      </c>
      <c r="E1670">
        <v>309</v>
      </c>
      <c r="F1670">
        <v>85</v>
      </c>
      <c r="G1670">
        <v>100.07</v>
      </c>
      <c r="H1670">
        <v>73</v>
      </c>
      <c r="I1670">
        <v>370</v>
      </c>
      <c r="J1670">
        <v>89.12</v>
      </c>
      <c r="K1670">
        <v>104.98</v>
      </c>
    </row>
    <row r="1671" spans="1:11" x14ac:dyDescent="0.2">
      <c r="A1671" t="s">
        <v>359</v>
      </c>
      <c r="B1671" t="s">
        <v>364</v>
      </c>
      <c r="C1671" t="s">
        <v>406</v>
      </c>
      <c r="D1671" t="s">
        <v>403</v>
      </c>
      <c r="E1671">
        <v>3713</v>
      </c>
      <c r="F1671">
        <v>492</v>
      </c>
      <c r="G1671">
        <v>65.38</v>
      </c>
      <c r="H1671">
        <v>1698</v>
      </c>
      <c r="I1671">
        <v>10156</v>
      </c>
      <c r="J1671">
        <v>70.430000000000007</v>
      </c>
      <c r="K1671">
        <v>70.540000000000006</v>
      </c>
    </row>
    <row r="1672" spans="1:11" x14ac:dyDescent="0.2">
      <c r="A1672" t="s">
        <v>359</v>
      </c>
      <c r="B1672" t="s">
        <v>364</v>
      </c>
      <c r="C1672" t="s">
        <v>404</v>
      </c>
      <c r="D1672" t="s">
        <v>403</v>
      </c>
      <c r="E1672">
        <v>4566</v>
      </c>
      <c r="F1672">
        <v>553</v>
      </c>
      <c r="G1672">
        <v>65.05</v>
      </c>
      <c r="H1672">
        <v>2199</v>
      </c>
      <c r="I1672">
        <v>13067</v>
      </c>
      <c r="J1672">
        <v>68.319999999999993</v>
      </c>
      <c r="K1672">
        <v>77.650000000000006</v>
      </c>
    </row>
    <row r="1673" spans="1:11" x14ac:dyDescent="0.2">
      <c r="A1673" t="s">
        <v>359</v>
      </c>
      <c r="B1673" t="s">
        <v>364</v>
      </c>
      <c r="C1673" t="s">
        <v>405</v>
      </c>
      <c r="D1673" t="s">
        <v>403</v>
      </c>
      <c r="E1673">
        <v>4866</v>
      </c>
      <c r="F1673">
        <v>617</v>
      </c>
      <c r="G1673">
        <v>65.819999999999993</v>
      </c>
      <c r="H1673">
        <v>2331</v>
      </c>
      <c r="I1673">
        <v>13965</v>
      </c>
      <c r="J1673">
        <v>68.209999999999994</v>
      </c>
      <c r="K1673">
        <v>74.36</v>
      </c>
    </row>
    <row r="1674" spans="1:11" x14ac:dyDescent="0.2">
      <c r="A1674" t="s">
        <v>359</v>
      </c>
      <c r="B1674" t="s">
        <v>364</v>
      </c>
      <c r="C1674" t="s">
        <v>407</v>
      </c>
      <c r="D1674" t="s">
        <v>403</v>
      </c>
      <c r="E1674">
        <v>3766</v>
      </c>
      <c r="F1674">
        <v>568</v>
      </c>
      <c r="G1674">
        <v>72.58</v>
      </c>
      <c r="H1674">
        <v>1826</v>
      </c>
      <c r="I1674">
        <v>11019</v>
      </c>
      <c r="J1674">
        <v>63.7</v>
      </c>
      <c r="K1674">
        <v>64.3</v>
      </c>
    </row>
    <row r="1675" spans="1:11" x14ac:dyDescent="0.2">
      <c r="A1675" t="s">
        <v>359</v>
      </c>
      <c r="B1675" t="s">
        <v>364</v>
      </c>
      <c r="C1675" t="s">
        <v>408</v>
      </c>
      <c r="D1675" t="s">
        <v>403</v>
      </c>
      <c r="E1675">
        <v>4058</v>
      </c>
      <c r="F1675">
        <v>453</v>
      </c>
      <c r="G1675">
        <v>63.07</v>
      </c>
      <c r="H1675">
        <v>1728</v>
      </c>
      <c r="I1675">
        <v>10059</v>
      </c>
      <c r="J1675">
        <v>73.67</v>
      </c>
      <c r="K1675">
        <v>72.42</v>
      </c>
    </row>
    <row r="1676" spans="1:11" x14ac:dyDescent="0.2">
      <c r="A1676" t="s">
        <v>359</v>
      </c>
      <c r="B1676" t="s">
        <v>365</v>
      </c>
      <c r="C1676" t="s">
        <v>376</v>
      </c>
      <c r="D1676" t="s">
        <v>403</v>
      </c>
      <c r="E1676">
        <v>91</v>
      </c>
      <c r="F1676">
        <v>10</v>
      </c>
      <c r="G1676">
        <v>72.040000000000006</v>
      </c>
      <c r="H1676">
        <v>30</v>
      </c>
      <c r="I1676">
        <v>102</v>
      </c>
      <c r="J1676">
        <v>102.77</v>
      </c>
      <c r="K1676">
        <v>107.13</v>
      </c>
    </row>
    <row r="1677" spans="1:11" x14ac:dyDescent="0.2">
      <c r="A1677" t="s">
        <v>359</v>
      </c>
      <c r="B1677" t="s">
        <v>365</v>
      </c>
      <c r="C1677" t="s">
        <v>406</v>
      </c>
      <c r="D1677" t="s">
        <v>403</v>
      </c>
      <c r="E1677">
        <v>1561</v>
      </c>
      <c r="F1677">
        <v>234</v>
      </c>
      <c r="G1677">
        <v>73.180000000000007</v>
      </c>
      <c r="H1677">
        <v>498</v>
      </c>
      <c r="I1677">
        <v>2979</v>
      </c>
      <c r="J1677">
        <v>101.69</v>
      </c>
      <c r="K1677">
        <v>96.01</v>
      </c>
    </row>
    <row r="1678" spans="1:11" x14ac:dyDescent="0.2">
      <c r="A1678" t="s">
        <v>359</v>
      </c>
      <c r="B1678" t="s">
        <v>365</v>
      </c>
      <c r="C1678" t="s">
        <v>404</v>
      </c>
      <c r="D1678" t="s">
        <v>403</v>
      </c>
      <c r="E1678">
        <v>1726</v>
      </c>
      <c r="F1678">
        <v>286</v>
      </c>
      <c r="G1678">
        <v>75.680000000000007</v>
      </c>
      <c r="H1678">
        <v>644</v>
      </c>
      <c r="I1678">
        <v>3463</v>
      </c>
      <c r="J1678">
        <v>95.84</v>
      </c>
      <c r="K1678">
        <v>104.12</v>
      </c>
    </row>
    <row r="1679" spans="1:11" x14ac:dyDescent="0.2">
      <c r="A1679" t="s">
        <v>359</v>
      </c>
      <c r="B1679" t="s">
        <v>365</v>
      </c>
      <c r="C1679" t="s">
        <v>405</v>
      </c>
      <c r="D1679" t="s">
        <v>403</v>
      </c>
      <c r="E1679">
        <v>1531</v>
      </c>
      <c r="F1679">
        <v>217</v>
      </c>
      <c r="G1679">
        <v>71.569999999999993</v>
      </c>
      <c r="H1679">
        <v>612</v>
      </c>
      <c r="I1679">
        <v>3173</v>
      </c>
      <c r="J1679">
        <v>100.32</v>
      </c>
      <c r="K1679">
        <v>104.53</v>
      </c>
    </row>
    <row r="1680" spans="1:11" x14ac:dyDescent="0.2">
      <c r="A1680" t="s">
        <v>359</v>
      </c>
      <c r="B1680" t="s">
        <v>365</v>
      </c>
      <c r="C1680" t="s">
        <v>407</v>
      </c>
      <c r="D1680" t="s">
        <v>403</v>
      </c>
      <c r="E1680">
        <v>847</v>
      </c>
      <c r="F1680">
        <v>146</v>
      </c>
      <c r="G1680">
        <v>80.89</v>
      </c>
      <c r="H1680">
        <v>308</v>
      </c>
      <c r="I1680">
        <v>1536</v>
      </c>
      <c r="J1680">
        <v>99.24</v>
      </c>
      <c r="K1680">
        <v>102.01</v>
      </c>
    </row>
    <row r="1681" spans="1:16" x14ac:dyDescent="0.2">
      <c r="A1681" t="s">
        <v>359</v>
      </c>
      <c r="B1681" t="s">
        <v>365</v>
      </c>
      <c r="C1681" t="s">
        <v>408</v>
      </c>
      <c r="D1681" t="s">
        <v>403</v>
      </c>
      <c r="E1681">
        <v>1373</v>
      </c>
      <c r="F1681">
        <v>248</v>
      </c>
      <c r="G1681">
        <v>77.709999999999994</v>
      </c>
      <c r="H1681">
        <v>407</v>
      </c>
      <c r="I1681">
        <v>2312</v>
      </c>
      <c r="J1681">
        <v>106.9</v>
      </c>
      <c r="K1681">
        <v>101.84</v>
      </c>
    </row>
    <row r="1682" spans="1:16" x14ac:dyDescent="0.2">
      <c r="A1682" t="s">
        <v>359</v>
      </c>
      <c r="B1682" t="s">
        <v>366</v>
      </c>
      <c r="C1682" t="s">
        <v>376</v>
      </c>
      <c r="D1682" t="s">
        <v>403</v>
      </c>
      <c r="E1682">
        <v>17</v>
      </c>
      <c r="F1682">
        <v>5</v>
      </c>
      <c r="G1682">
        <v>99.88</v>
      </c>
      <c r="H1682">
        <v>4</v>
      </c>
      <c r="I1682">
        <v>21</v>
      </c>
      <c r="J1682">
        <v>113</v>
      </c>
      <c r="K1682">
        <v>116.29</v>
      </c>
    </row>
    <row r="1683" spans="1:16" x14ac:dyDescent="0.2">
      <c r="A1683" t="s">
        <v>359</v>
      </c>
      <c r="B1683" t="s">
        <v>366</v>
      </c>
      <c r="C1683" t="s">
        <v>406</v>
      </c>
      <c r="D1683" t="s">
        <v>403</v>
      </c>
      <c r="E1683">
        <v>1237</v>
      </c>
      <c r="F1683">
        <v>305</v>
      </c>
      <c r="G1683">
        <v>89.47</v>
      </c>
      <c r="H1683">
        <v>335</v>
      </c>
      <c r="I1683">
        <v>2017</v>
      </c>
      <c r="J1683">
        <v>91.55</v>
      </c>
      <c r="K1683">
        <v>99.5</v>
      </c>
    </row>
    <row r="1684" spans="1:16" x14ac:dyDescent="0.2">
      <c r="A1684" t="s">
        <v>359</v>
      </c>
      <c r="B1684" t="s">
        <v>366</v>
      </c>
      <c r="C1684" t="s">
        <v>404</v>
      </c>
      <c r="D1684" t="s">
        <v>403</v>
      </c>
      <c r="E1684">
        <v>1457</v>
      </c>
      <c r="F1684">
        <v>414</v>
      </c>
      <c r="G1684">
        <v>94.01</v>
      </c>
      <c r="H1684">
        <v>534</v>
      </c>
      <c r="I1684">
        <v>2423</v>
      </c>
      <c r="J1684">
        <v>113.23</v>
      </c>
      <c r="K1684">
        <v>126.15</v>
      </c>
    </row>
    <row r="1685" spans="1:16" x14ac:dyDescent="0.2">
      <c r="A1685" t="s">
        <v>359</v>
      </c>
      <c r="B1685" t="s">
        <v>366</v>
      </c>
      <c r="C1685" t="s">
        <v>405</v>
      </c>
      <c r="D1685" t="s">
        <v>403</v>
      </c>
      <c r="E1685">
        <v>1330</v>
      </c>
      <c r="F1685">
        <v>314</v>
      </c>
      <c r="G1685">
        <v>88.16</v>
      </c>
      <c r="H1685">
        <v>490</v>
      </c>
      <c r="I1685">
        <v>2086</v>
      </c>
      <c r="J1685">
        <v>116.17</v>
      </c>
      <c r="K1685">
        <v>128.99</v>
      </c>
    </row>
    <row r="1686" spans="1:16" x14ac:dyDescent="0.2">
      <c r="A1686" t="s">
        <v>359</v>
      </c>
      <c r="B1686" t="s">
        <v>366</v>
      </c>
      <c r="C1686" t="s">
        <v>407</v>
      </c>
      <c r="D1686" t="s">
        <v>403</v>
      </c>
      <c r="E1686">
        <v>783</v>
      </c>
      <c r="F1686">
        <v>209</v>
      </c>
      <c r="G1686">
        <v>90.41</v>
      </c>
      <c r="H1686">
        <v>194</v>
      </c>
      <c r="I1686">
        <v>1216</v>
      </c>
      <c r="J1686">
        <v>101.41</v>
      </c>
      <c r="K1686">
        <v>99.42</v>
      </c>
    </row>
    <row r="1687" spans="1:16" x14ac:dyDescent="0.2">
      <c r="A1687" t="s">
        <v>359</v>
      </c>
      <c r="B1687" t="s">
        <v>366</v>
      </c>
      <c r="C1687" t="s">
        <v>408</v>
      </c>
      <c r="D1687" t="s">
        <v>403</v>
      </c>
      <c r="E1687">
        <v>1605</v>
      </c>
      <c r="F1687">
        <v>412</v>
      </c>
      <c r="G1687">
        <v>93.65</v>
      </c>
      <c r="H1687">
        <v>481</v>
      </c>
      <c r="I1687">
        <v>2518</v>
      </c>
      <c r="J1687">
        <v>100.33</v>
      </c>
      <c r="K1687">
        <v>104.07</v>
      </c>
    </row>
    <row r="1688" spans="1:16" x14ac:dyDescent="0.2">
      <c r="A1688" t="s">
        <v>358</v>
      </c>
      <c r="B1688" t="s">
        <v>437</v>
      </c>
      <c r="C1688" t="s">
        <v>503</v>
      </c>
      <c r="D1688" t="s">
        <v>410</v>
      </c>
      <c r="E1688">
        <v>290</v>
      </c>
      <c r="F1688">
        <v>72</v>
      </c>
      <c r="G1688">
        <v>94</v>
      </c>
      <c r="L1688">
        <v>37</v>
      </c>
      <c r="M1688">
        <v>158</v>
      </c>
      <c r="N1688">
        <v>65</v>
      </c>
      <c r="O1688">
        <v>21</v>
      </c>
      <c r="P1688">
        <v>9</v>
      </c>
    </row>
    <row r="1689" spans="1:16" x14ac:dyDescent="0.2">
      <c r="A1689" t="s">
        <v>358</v>
      </c>
      <c r="B1689" t="s">
        <v>363</v>
      </c>
      <c r="C1689" t="s">
        <v>503</v>
      </c>
      <c r="D1689" t="s">
        <v>410</v>
      </c>
      <c r="E1689">
        <v>243</v>
      </c>
      <c r="F1689">
        <v>63</v>
      </c>
      <c r="G1689">
        <v>97.08</v>
      </c>
      <c r="L1689">
        <v>28</v>
      </c>
      <c r="M1689">
        <v>137</v>
      </c>
      <c r="N1689">
        <v>56</v>
      </c>
      <c r="O1689">
        <v>16</v>
      </c>
      <c r="P1689">
        <v>6</v>
      </c>
    </row>
    <row r="1690" spans="1:16" x14ac:dyDescent="0.2">
      <c r="A1690" t="s">
        <v>358</v>
      </c>
      <c r="B1690" t="s">
        <v>364</v>
      </c>
      <c r="C1690" t="s">
        <v>503</v>
      </c>
      <c r="D1690" t="s">
        <v>410</v>
      </c>
      <c r="E1690">
        <v>27</v>
      </c>
      <c r="F1690">
        <v>3</v>
      </c>
      <c r="G1690">
        <v>60.67</v>
      </c>
      <c r="L1690">
        <v>9</v>
      </c>
      <c r="M1690">
        <v>11</v>
      </c>
      <c r="N1690">
        <v>2</v>
      </c>
      <c r="O1690">
        <v>4</v>
      </c>
      <c r="P1690">
        <v>1</v>
      </c>
    </row>
    <row r="1691" spans="1:16" x14ac:dyDescent="0.2">
      <c r="A1691" t="s">
        <v>358</v>
      </c>
      <c r="B1691" t="s">
        <v>365</v>
      </c>
      <c r="C1691" t="s">
        <v>503</v>
      </c>
      <c r="D1691" t="s">
        <v>410</v>
      </c>
      <c r="E1691">
        <v>14</v>
      </c>
      <c r="F1691">
        <v>4</v>
      </c>
      <c r="G1691">
        <v>101</v>
      </c>
      <c r="M1691">
        <v>6</v>
      </c>
      <c r="N1691">
        <v>5</v>
      </c>
      <c r="O1691">
        <v>1</v>
      </c>
      <c r="P1691">
        <v>2</v>
      </c>
    </row>
    <row r="1692" spans="1:16" x14ac:dyDescent="0.2">
      <c r="A1692" t="s">
        <v>358</v>
      </c>
      <c r="B1692" t="s">
        <v>366</v>
      </c>
      <c r="C1692" t="s">
        <v>503</v>
      </c>
      <c r="D1692" t="s">
        <v>410</v>
      </c>
      <c r="E1692">
        <v>6</v>
      </c>
      <c r="F1692">
        <v>2</v>
      </c>
      <c r="G1692">
        <v>103</v>
      </c>
      <c r="M1692">
        <v>4</v>
      </c>
      <c r="N1692">
        <v>2</v>
      </c>
    </row>
    <row r="1693" spans="1:16" x14ac:dyDescent="0.2">
      <c r="A1693" t="s">
        <v>358</v>
      </c>
      <c r="B1693" t="s">
        <v>437</v>
      </c>
      <c r="C1693" t="s">
        <v>504</v>
      </c>
      <c r="D1693" t="s">
        <v>410</v>
      </c>
      <c r="E1693">
        <v>74</v>
      </c>
      <c r="F1693">
        <v>41</v>
      </c>
      <c r="G1693">
        <v>147.13999999999999</v>
      </c>
      <c r="L1693">
        <v>12</v>
      </c>
      <c r="M1693">
        <v>47</v>
      </c>
      <c r="N1693">
        <v>7</v>
      </c>
      <c r="O1693">
        <v>7</v>
      </c>
      <c r="P1693">
        <v>1</v>
      </c>
    </row>
    <row r="1694" spans="1:16" x14ac:dyDescent="0.2">
      <c r="A1694" t="s">
        <v>358</v>
      </c>
      <c r="B1694" t="s">
        <v>363</v>
      </c>
      <c r="C1694" t="s">
        <v>504</v>
      </c>
      <c r="D1694" t="s">
        <v>410</v>
      </c>
      <c r="E1694">
        <v>74</v>
      </c>
      <c r="F1694">
        <v>41</v>
      </c>
      <c r="G1694">
        <v>147.13999999999999</v>
      </c>
      <c r="L1694">
        <v>12</v>
      </c>
      <c r="M1694">
        <v>47</v>
      </c>
      <c r="N1694">
        <v>7</v>
      </c>
      <c r="O1694">
        <v>7</v>
      </c>
      <c r="P1694">
        <v>1</v>
      </c>
    </row>
    <row r="1695" spans="1:16" x14ac:dyDescent="0.2">
      <c r="A1695" t="s">
        <v>358</v>
      </c>
      <c r="B1695" t="s">
        <v>437</v>
      </c>
      <c r="C1695" t="s">
        <v>505</v>
      </c>
      <c r="D1695" t="s">
        <v>410</v>
      </c>
      <c r="E1695">
        <v>840</v>
      </c>
      <c r="F1695">
        <v>202</v>
      </c>
      <c r="G1695">
        <v>100.1</v>
      </c>
      <c r="L1695">
        <v>1</v>
      </c>
      <c r="M1695">
        <v>701</v>
      </c>
      <c r="N1695">
        <v>137</v>
      </c>
      <c r="O1695">
        <v>1</v>
      </c>
    </row>
    <row r="1696" spans="1:16" x14ac:dyDescent="0.2">
      <c r="A1696" t="s">
        <v>358</v>
      </c>
      <c r="B1696" t="s">
        <v>363</v>
      </c>
      <c r="C1696" t="s">
        <v>505</v>
      </c>
      <c r="D1696" t="s">
        <v>410</v>
      </c>
      <c r="E1696">
        <v>784</v>
      </c>
      <c r="F1696">
        <v>185</v>
      </c>
      <c r="G1696">
        <v>100.69</v>
      </c>
      <c r="L1696">
        <v>1</v>
      </c>
      <c r="M1696">
        <v>654</v>
      </c>
      <c r="N1696">
        <v>128</v>
      </c>
      <c r="O1696">
        <v>1</v>
      </c>
    </row>
    <row r="1697" spans="1:16" x14ac:dyDescent="0.2">
      <c r="A1697" t="s">
        <v>358</v>
      </c>
      <c r="B1697" t="s">
        <v>365</v>
      </c>
      <c r="C1697" t="s">
        <v>505</v>
      </c>
      <c r="D1697" t="s">
        <v>410</v>
      </c>
      <c r="E1697">
        <v>38</v>
      </c>
      <c r="F1697">
        <v>9</v>
      </c>
      <c r="G1697">
        <v>81.05</v>
      </c>
      <c r="M1697">
        <v>29</v>
      </c>
      <c r="N1697">
        <v>9</v>
      </c>
    </row>
    <row r="1698" spans="1:16" x14ac:dyDescent="0.2">
      <c r="A1698" t="s">
        <v>358</v>
      </c>
      <c r="B1698" t="s">
        <v>366</v>
      </c>
      <c r="C1698" t="s">
        <v>505</v>
      </c>
      <c r="D1698" t="s">
        <v>410</v>
      </c>
      <c r="E1698">
        <v>18</v>
      </c>
      <c r="F1698">
        <v>8</v>
      </c>
      <c r="G1698">
        <v>114.61</v>
      </c>
      <c r="M1698">
        <v>18</v>
      </c>
    </row>
    <row r="1699" spans="1:16" x14ac:dyDescent="0.2">
      <c r="A1699" t="s">
        <v>358</v>
      </c>
      <c r="B1699" t="s">
        <v>437</v>
      </c>
      <c r="C1699" t="s">
        <v>506</v>
      </c>
      <c r="D1699" t="s">
        <v>410</v>
      </c>
      <c r="E1699">
        <v>2405</v>
      </c>
      <c r="F1699">
        <v>708</v>
      </c>
      <c r="G1699">
        <v>99.97</v>
      </c>
      <c r="L1699">
        <v>312</v>
      </c>
      <c r="M1699">
        <v>1306</v>
      </c>
      <c r="N1699">
        <v>458</v>
      </c>
      <c r="O1699">
        <v>226</v>
      </c>
      <c r="P1699">
        <v>103</v>
      </c>
    </row>
    <row r="1700" spans="1:16" x14ac:dyDescent="0.2">
      <c r="A1700" t="s">
        <v>358</v>
      </c>
      <c r="B1700" t="s">
        <v>363</v>
      </c>
      <c r="C1700" t="s">
        <v>506</v>
      </c>
      <c r="D1700" t="s">
        <v>410</v>
      </c>
      <c r="E1700">
        <v>1811</v>
      </c>
      <c r="F1700">
        <v>593</v>
      </c>
      <c r="G1700">
        <v>104.88</v>
      </c>
      <c r="L1700">
        <v>225</v>
      </c>
      <c r="M1700">
        <v>960</v>
      </c>
      <c r="N1700">
        <v>408</v>
      </c>
      <c r="O1700">
        <v>157</v>
      </c>
      <c r="P1700">
        <v>61</v>
      </c>
    </row>
    <row r="1701" spans="1:16" x14ac:dyDescent="0.2">
      <c r="A1701" t="s">
        <v>358</v>
      </c>
      <c r="B1701" t="s">
        <v>364</v>
      </c>
      <c r="C1701" t="s">
        <v>506</v>
      </c>
      <c r="D1701" t="s">
        <v>410</v>
      </c>
      <c r="E1701">
        <v>501</v>
      </c>
      <c r="F1701">
        <v>88</v>
      </c>
      <c r="G1701">
        <v>81.92</v>
      </c>
      <c r="L1701">
        <v>86</v>
      </c>
      <c r="M1701">
        <v>310</v>
      </c>
      <c r="N1701">
        <v>25</v>
      </c>
      <c r="O1701">
        <v>47</v>
      </c>
      <c r="P1701">
        <v>33</v>
      </c>
    </row>
    <row r="1702" spans="1:16" x14ac:dyDescent="0.2">
      <c r="A1702" t="s">
        <v>358</v>
      </c>
      <c r="B1702" t="s">
        <v>365</v>
      </c>
      <c r="C1702" t="s">
        <v>506</v>
      </c>
      <c r="D1702" t="s">
        <v>410</v>
      </c>
      <c r="E1702">
        <v>44</v>
      </c>
      <c r="F1702">
        <v>7</v>
      </c>
      <c r="G1702">
        <v>93.11</v>
      </c>
      <c r="M1702">
        <v>18</v>
      </c>
      <c r="N1702">
        <v>11</v>
      </c>
      <c r="O1702">
        <v>12</v>
      </c>
      <c r="P1702">
        <v>3</v>
      </c>
    </row>
    <row r="1703" spans="1:16" x14ac:dyDescent="0.2">
      <c r="A1703" t="s">
        <v>358</v>
      </c>
      <c r="B1703" t="s">
        <v>366</v>
      </c>
      <c r="C1703" t="s">
        <v>506</v>
      </c>
      <c r="D1703" t="s">
        <v>410</v>
      </c>
      <c r="E1703">
        <v>49</v>
      </c>
      <c r="F1703">
        <v>20</v>
      </c>
      <c r="G1703">
        <v>109.27</v>
      </c>
      <c r="L1703">
        <v>1</v>
      </c>
      <c r="M1703">
        <v>18</v>
      </c>
      <c r="N1703">
        <v>14</v>
      </c>
      <c r="O1703">
        <v>10</v>
      </c>
      <c r="P1703">
        <v>6</v>
      </c>
    </row>
    <row r="1704" spans="1:16" x14ac:dyDescent="0.2">
      <c r="A1704" t="s">
        <v>358</v>
      </c>
      <c r="B1704" t="s">
        <v>437</v>
      </c>
      <c r="C1704" t="s">
        <v>507</v>
      </c>
      <c r="D1704" t="s">
        <v>410</v>
      </c>
      <c r="E1704">
        <v>718</v>
      </c>
      <c r="F1704">
        <v>320</v>
      </c>
      <c r="G1704">
        <v>140.08000000000001</v>
      </c>
      <c r="L1704">
        <v>148</v>
      </c>
      <c r="M1704">
        <v>407</v>
      </c>
      <c r="N1704">
        <v>105</v>
      </c>
      <c r="O1704">
        <v>54</v>
      </c>
      <c r="P1704">
        <v>4</v>
      </c>
    </row>
    <row r="1705" spans="1:16" x14ac:dyDescent="0.2">
      <c r="A1705" t="s">
        <v>358</v>
      </c>
      <c r="B1705" t="s">
        <v>363</v>
      </c>
      <c r="C1705" t="s">
        <v>507</v>
      </c>
      <c r="D1705" t="s">
        <v>410</v>
      </c>
      <c r="E1705">
        <v>713</v>
      </c>
      <c r="F1705">
        <v>318</v>
      </c>
      <c r="G1705">
        <v>140.27000000000001</v>
      </c>
      <c r="L1705">
        <v>147</v>
      </c>
      <c r="M1705">
        <v>403</v>
      </c>
      <c r="N1705">
        <v>105</v>
      </c>
      <c r="O1705">
        <v>54</v>
      </c>
      <c r="P1705">
        <v>4</v>
      </c>
    </row>
    <row r="1706" spans="1:16" x14ac:dyDescent="0.2">
      <c r="A1706" t="s">
        <v>358</v>
      </c>
      <c r="B1706" t="s">
        <v>364</v>
      </c>
      <c r="C1706" t="s">
        <v>507</v>
      </c>
      <c r="D1706" t="s">
        <v>410</v>
      </c>
      <c r="E1706">
        <v>1</v>
      </c>
      <c r="G1706">
        <v>38</v>
      </c>
      <c r="L1706">
        <v>1</v>
      </c>
    </row>
    <row r="1707" spans="1:16" x14ac:dyDescent="0.2">
      <c r="A1707" t="s">
        <v>358</v>
      </c>
      <c r="B1707" t="s">
        <v>365</v>
      </c>
      <c r="C1707" t="s">
        <v>507</v>
      </c>
      <c r="D1707" t="s">
        <v>410</v>
      </c>
      <c r="E1707">
        <v>2</v>
      </c>
      <c r="F1707">
        <v>1</v>
      </c>
      <c r="G1707">
        <v>132.5</v>
      </c>
      <c r="M1707">
        <v>2</v>
      </c>
    </row>
    <row r="1708" spans="1:16" x14ac:dyDescent="0.2">
      <c r="A1708" t="s">
        <v>358</v>
      </c>
      <c r="B1708" t="s">
        <v>366</v>
      </c>
      <c r="C1708" t="s">
        <v>507</v>
      </c>
      <c r="D1708" t="s">
        <v>410</v>
      </c>
      <c r="E1708">
        <v>2</v>
      </c>
      <c r="F1708">
        <v>1</v>
      </c>
      <c r="G1708">
        <v>129.5</v>
      </c>
      <c r="M1708">
        <v>2</v>
      </c>
    </row>
    <row r="1709" spans="1:16" x14ac:dyDescent="0.2">
      <c r="A1709" t="s">
        <v>358</v>
      </c>
      <c r="B1709" t="s">
        <v>437</v>
      </c>
      <c r="C1709" t="s">
        <v>508</v>
      </c>
      <c r="D1709" t="s">
        <v>410</v>
      </c>
      <c r="E1709">
        <v>5815</v>
      </c>
      <c r="F1709">
        <v>1332</v>
      </c>
      <c r="G1709">
        <v>94.07</v>
      </c>
      <c r="L1709">
        <v>4</v>
      </c>
      <c r="M1709">
        <v>4880</v>
      </c>
      <c r="N1709">
        <v>929</v>
      </c>
      <c r="O1709">
        <v>2</v>
      </c>
    </row>
    <row r="1710" spans="1:16" x14ac:dyDescent="0.2">
      <c r="A1710" t="s">
        <v>358</v>
      </c>
      <c r="B1710" t="s">
        <v>363</v>
      </c>
      <c r="C1710" t="s">
        <v>508</v>
      </c>
      <c r="D1710" t="s">
        <v>410</v>
      </c>
      <c r="E1710">
        <v>5655</v>
      </c>
      <c r="F1710">
        <v>1297</v>
      </c>
      <c r="G1710">
        <v>94.3</v>
      </c>
      <c r="L1710">
        <v>4</v>
      </c>
      <c r="M1710">
        <v>4738</v>
      </c>
      <c r="N1710">
        <v>912</v>
      </c>
      <c r="O1710">
        <v>1</v>
      </c>
    </row>
    <row r="1711" spans="1:16" x14ac:dyDescent="0.2">
      <c r="A1711" t="s">
        <v>358</v>
      </c>
      <c r="B1711" t="s">
        <v>364</v>
      </c>
      <c r="C1711" t="s">
        <v>508</v>
      </c>
      <c r="D1711" t="s">
        <v>410</v>
      </c>
      <c r="E1711">
        <v>3</v>
      </c>
      <c r="F1711">
        <v>1</v>
      </c>
      <c r="G1711">
        <v>107</v>
      </c>
      <c r="M1711">
        <v>3</v>
      </c>
    </row>
    <row r="1712" spans="1:16" x14ac:dyDescent="0.2">
      <c r="A1712" t="s">
        <v>358</v>
      </c>
      <c r="B1712" t="s">
        <v>365</v>
      </c>
      <c r="C1712" t="s">
        <v>508</v>
      </c>
      <c r="D1712" t="s">
        <v>410</v>
      </c>
      <c r="E1712">
        <v>77</v>
      </c>
      <c r="F1712">
        <v>15</v>
      </c>
      <c r="G1712">
        <v>83.08</v>
      </c>
      <c r="M1712">
        <v>60</v>
      </c>
      <c r="N1712">
        <v>16</v>
      </c>
      <c r="O1712">
        <v>1</v>
      </c>
    </row>
    <row r="1713" spans="1:16" x14ac:dyDescent="0.2">
      <c r="A1713" t="s">
        <v>358</v>
      </c>
      <c r="B1713" t="s">
        <v>366</v>
      </c>
      <c r="C1713" t="s">
        <v>508</v>
      </c>
      <c r="D1713" t="s">
        <v>410</v>
      </c>
      <c r="E1713">
        <v>80</v>
      </c>
      <c r="F1713">
        <v>19</v>
      </c>
      <c r="G1713">
        <v>87.68</v>
      </c>
      <c r="M1713">
        <v>79</v>
      </c>
      <c r="N1713">
        <v>1</v>
      </c>
    </row>
    <row r="1714" spans="1:16" x14ac:dyDescent="0.2">
      <c r="A1714" t="s">
        <v>358</v>
      </c>
      <c r="B1714" t="s">
        <v>437</v>
      </c>
      <c r="C1714" t="s">
        <v>509</v>
      </c>
      <c r="D1714" t="s">
        <v>410</v>
      </c>
      <c r="E1714">
        <v>1056</v>
      </c>
      <c r="F1714">
        <v>209</v>
      </c>
      <c r="G1714">
        <v>84.71</v>
      </c>
      <c r="L1714">
        <v>147</v>
      </c>
      <c r="M1714">
        <v>641</v>
      </c>
      <c r="N1714">
        <v>142</v>
      </c>
      <c r="O1714">
        <v>83</v>
      </c>
      <c r="P1714">
        <v>43</v>
      </c>
    </row>
    <row r="1715" spans="1:16" x14ac:dyDescent="0.2">
      <c r="A1715" t="s">
        <v>358</v>
      </c>
      <c r="B1715" t="s">
        <v>363</v>
      </c>
      <c r="C1715" t="s">
        <v>509</v>
      </c>
      <c r="D1715" t="s">
        <v>410</v>
      </c>
      <c r="E1715">
        <v>795</v>
      </c>
      <c r="F1715">
        <v>163</v>
      </c>
      <c r="G1715">
        <v>88.62</v>
      </c>
      <c r="L1715">
        <v>111</v>
      </c>
      <c r="M1715">
        <v>466</v>
      </c>
      <c r="N1715">
        <v>128</v>
      </c>
      <c r="O1715">
        <v>65</v>
      </c>
      <c r="P1715">
        <v>25</v>
      </c>
    </row>
    <row r="1716" spans="1:16" x14ac:dyDescent="0.2">
      <c r="A1716" t="s">
        <v>358</v>
      </c>
      <c r="B1716" t="s">
        <v>364</v>
      </c>
      <c r="C1716" t="s">
        <v>509</v>
      </c>
      <c r="D1716" t="s">
        <v>410</v>
      </c>
      <c r="E1716">
        <v>231</v>
      </c>
      <c r="F1716">
        <v>42</v>
      </c>
      <c r="G1716">
        <v>72.069999999999993</v>
      </c>
      <c r="L1716">
        <v>34</v>
      </c>
      <c r="M1716">
        <v>152</v>
      </c>
      <c r="N1716">
        <v>12</v>
      </c>
      <c r="O1716">
        <v>18</v>
      </c>
      <c r="P1716">
        <v>15</v>
      </c>
    </row>
    <row r="1717" spans="1:16" x14ac:dyDescent="0.2">
      <c r="A1717" t="s">
        <v>358</v>
      </c>
      <c r="B1717" t="s">
        <v>365</v>
      </c>
      <c r="C1717" t="s">
        <v>509</v>
      </c>
      <c r="D1717" t="s">
        <v>410</v>
      </c>
      <c r="E1717">
        <v>10</v>
      </c>
      <c r="F1717">
        <v>1</v>
      </c>
      <c r="G1717">
        <v>68.7</v>
      </c>
      <c r="L1717">
        <v>1</v>
      </c>
      <c r="M1717">
        <v>7</v>
      </c>
      <c r="N1717">
        <v>1</v>
      </c>
      <c r="P1717">
        <v>1</v>
      </c>
    </row>
    <row r="1718" spans="1:16" x14ac:dyDescent="0.2">
      <c r="A1718" t="s">
        <v>358</v>
      </c>
      <c r="B1718" t="s">
        <v>366</v>
      </c>
      <c r="C1718" t="s">
        <v>509</v>
      </c>
      <c r="D1718" t="s">
        <v>410</v>
      </c>
      <c r="E1718">
        <v>20</v>
      </c>
      <c r="F1718">
        <v>3</v>
      </c>
      <c r="G1718">
        <v>83.35</v>
      </c>
      <c r="L1718">
        <v>1</v>
      </c>
      <c r="M1718">
        <v>16</v>
      </c>
      <c r="N1718">
        <v>1</v>
      </c>
      <c r="P1718">
        <v>2</v>
      </c>
    </row>
    <row r="1719" spans="1:16" x14ac:dyDescent="0.2">
      <c r="A1719" t="s">
        <v>358</v>
      </c>
      <c r="B1719" t="s">
        <v>437</v>
      </c>
      <c r="C1719" t="s">
        <v>510</v>
      </c>
      <c r="D1719" t="s">
        <v>410</v>
      </c>
      <c r="E1719">
        <v>433</v>
      </c>
      <c r="F1719">
        <v>207</v>
      </c>
      <c r="G1719">
        <v>122.81</v>
      </c>
      <c r="L1719">
        <v>89</v>
      </c>
      <c r="M1719">
        <v>224</v>
      </c>
      <c r="N1719">
        <v>85</v>
      </c>
      <c r="O1719">
        <v>28</v>
      </c>
      <c r="P1719">
        <v>7</v>
      </c>
    </row>
    <row r="1720" spans="1:16" x14ac:dyDescent="0.2">
      <c r="A1720" t="s">
        <v>358</v>
      </c>
      <c r="B1720" t="s">
        <v>363</v>
      </c>
      <c r="C1720" t="s">
        <v>510</v>
      </c>
      <c r="D1720" t="s">
        <v>410</v>
      </c>
      <c r="E1720">
        <v>431</v>
      </c>
      <c r="F1720">
        <v>207</v>
      </c>
      <c r="G1720">
        <v>123.29</v>
      </c>
      <c r="L1720">
        <v>87</v>
      </c>
      <c r="M1720">
        <v>224</v>
      </c>
      <c r="N1720">
        <v>85</v>
      </c>
      <c r="O1720">
        <v>28</v>
      </c>
      <c r="P1720">
        <v>7</v>
      </c>
    </row>
    <row r="1721" spans="1:16" x14ac:dyDescent="0.2">
      <c r="A1721" t="s">
        <v>358</v>
      </c>
      <c r="B1721" t="s">
        <v>365</v>
      </c>
      <c r="C1721" t="s">
        <v>510</v>
      </c>
      <c r="D1721" t="s">
        <v>410</v>
      </c>
      <c r="E1721">
        <v>2</v>
      </c>
      <c r="G1721">
        <v>18</v>
      </c>
      <c r="L1721">
        <v>2</v>
      </c>
    </row>
    <row r="1722" spans="1:16" x14ac:dyDescent="0.2">
      <c r="A1722" t="s">
        <v>358</v>
      </c>
      <c r="B1722" t="s">
        <v>437</v>
      </c>
      <c r="C1722" t="s">
        <v>511</v>
      </c>
      <c r="D1722" t="s">
        <v>410</v>
      </c>
      <c r="E1722">
        <v>2656</v>
      </c>
      <c r="F1722">
        <v>606</v>
      </c>
      <c r="G1722">
        <v>95.18</v>
      </c>
      <c r="M1722">
        <v>2281</v>
      </c>
      <c r="N1722">
        <v>373</v>
      </c>
      <c r="O1722">
        <v>2</v>
      </c>
    </row>
    <row r="1723" spans="1:16" x14ac:dyDescent="0.2">
      <c r="A1723" t="s">
        <v>358</v>
      </c>
      <c r="B1723" t="s">
        <v>363</v>
      </c>
      <c r="C1723" t="s">
        <v>511</v>
      </c>
      <c r="D1723" t="s">
        <v>410</v>
      </c>
      <c r="E1723">
        <v>2611</v>
      </c>
      <c r="F1723">
        <v>597</v>
      </c>
      <c r="G1723">
        <v>95.37</v>
      </c>
      <c r="M1723">
        <v>2243</v>
      </c>
      <c r="N1723">
        <v>366</v>
      </c>
      <c r="O1723">
        <v>2</v>
      </c>
    </row>
    <row r="1724" spans="1:16" x14ac:dyDescent="0.2">
      <c r="A1724" t="s">
        <v>358</v>
      </c>
      <c r="B1724" t="s">
        <v>365</v>
      </c>
      <c r="C1724" t="s">
        <v>511</v>
      </c>
      <c r="D1724" t="s">
        <v>410</v>
      </c>
      <c r="E1724">
        <v>19</v>
      </c>
      <c r="F1724">
        <v>2</v>
      </c>
      <c r="G1724">
        <v>64.63</v>
      </c>
      <c r="M1724">
        <v>12</v>
      </c>
      <c r="N1724">
        <v>7</v>
      </c>
    </row>
    <row r="1725" spans="1:16" x14ac:dyDescent="0.2">
      <c r="A1725" t="s">
        <v>358</v>
      </c>
      <c r="B1725" t="s">
        <v>366</v>
      </c>
      <c r="C1725" t="s">
        <v>511</v>
      </c>
      <c r="D1725" t="s">
        <v>410</v>
      </c>
      <c r="E1725">
        <v>26</v>
      </c>
      <c r="F1725">
        <v>7</v>
      </c>
      <c r="G1725">
        <v>98.62</v>
      </c>
      <c r="M1725">
        <v>26</v>
      </c>
    </row>
    <row r="1726" spans="1:16" x14ac:dyDescent="0.2">
      <c r="A1726" t="s">
        <v>358</v>
      </c>
      <c r="B1726" t="s">
        <v>437</v>
      </c>
      <c r="C1726" t="s">
        <v>512</v>
      </c>
      <c r="D1726" t="s">
        <v>410</v>
      </c>
      <c r="E1726">
        <v>1703</v>
      </c>
      <c r="F1726">
        <v>303</v>
      </c>
      <c r="G1726">
        <v>79.58</v>
      </c>
      <c r="L1726">
        <v>296</v>
      </c>
      <c r="M1726">
        <v>921</v>
      </c>
      <c r="N1726">
        <v>250</v>
      </c>
      <c r="O1726">
        <v>171</v>
      </c>
      <c r="P1726">
        <v>65</v>
      </c>
    </row>
    <row r="1727" spans="1:16" x14ac:dyDescent="0.2">
      <c r="A1727" t="s">
        <v>358</v>
      </c>
      <c r="B1727" t="s">
        <v>363</v>
      </c>
      <c r="C1727" t="s">
        <v>512</v>
      </c>
      <c r="D1727" t="s">
        <v>410</v>
      </c>
      <c r="E1727">
        <v>1122</v>
      </c>
      <c r="F1727">
        <v>228</v>
      </c>
      <c r="G1727">
        <v>87.64</v>
      </c>
      <c r="L1727">
        <v>153</v>
      </c>
      <c r="M1727">
        <v>619</v>
      </c>
      <c r="N1727">
        <v>211</v>
      </c>
      <c r="O1727">
        <v>99</v>
      </c>
      <c r="P1727">
        <v>40</v>
      </c>
    </row>
    <row r="1728" spans="1:16" x14ac:dyDescent="0.2">
      <c r="A1728" t="s">
        <v>358</v>
      </c>
      <c r="B1728" t="s">
        <v>364</v>
      </c>
      <c r="C1728" t="s">
        <v>512</v>
      </c>
      <c r="D1728" t="s">
        <v>410</v>
      </c>
      <c r="E1728">
        <v>513</v>
      </c>
      <c r="F1728">
        <v>57</v>
      </c>
      <c r="G1728">
        <v>60.5</v>
      </c>
      <c r="L1728">
        <v>143</v>
      </c>
      <c r="M1728">
        <v>261</v>
      </c>
      <c r="N1728">
        <v>23</v>
      </c>
      <c r="O1728">
        <v>67</v>
      </c>
      <c r="P1728">
        <v>19</v>
      </c>
    </row>
    <row r="1729" spans="1:16" x14ac:dyDescent="0.2">
      <c r="A1729" t="s">
        <v>358</v>
      </c>
      <c r="B1729" t="s">
        <v>365</v>
      </c>
      <c r="C1729" t="s">
        <v>512</v>
      </c>
      <c r="D1729" t="s">
        <v>410</v>
      </c>
      <c r="E1729">
        <v>32</v>
      </c>
      <c r="F1729">
        <v>8</v>
      </c>
      <c r="G1729">
        <v>97.53</v>
      </c>
      <c r="M1729">
        <v>15</v>
      </c>
      <c r="N1729">
        <v>9</v>
      </c>
      <c r="O1729">
        <v>4</v>
      </c>
      <c r="P1729">
        <v>4</v>
      </c>
    </row>
    <row r="1730" spans="1:16" x14ac:dyDescent="0.2">
      <c r="A1730" t="s">
        <v>358</v>
      </c>
      <c r="B1730" t="s">
        <v>366</v>
      </c>
      <c r="C1730" t="s">
        <v>512</v>
      </c>
      <c r="D1730" t="s">
        <v>410</v>
      </c>
      <c r="E1730">
        <v>36</v>
      </c>
      <c r="F1730">
        <v>10</v>
      </c>
      <c r="G1730">
        <v>84.28</v>
      </c>
      <c r="M1730">
        <v>26</v>
      </c>
      <c r="N1730">
        <v>7</v>
      </c>
      <c r="O1730">
        <v>1</v>
      </c>
      <c r="P1730">
        <v>2</v>
      </c>
    </row>
    <row r="1731" spans="1:16" x14ac:dyDescent="0.2">
      <c r="A1731" t="s">
        <v>358</v>
      </c>
      <c r="B1731" t="s">
        <v>437</v>
      </c>
      <c r="C1731" t="s">
        <v>513</v>
      </c>
      <c r="D1731" t="s">
        <v>410</v>
      </c>
      <c r="E1731">
        <v>681</v>
      </c>
      <c r="F1731">
        <v>273</v>
      </c>
      <c r="G1731">
        <v>116.16</v>
      </c>
      <c r="L1731">
        <v>111</v>
      </c>
      <c r="M1731">
        <v>443</v>
      </c>
      <c r="N1731">
        <v>98</v>
      </c>
      <c r="O1731">
        <v>17</v>
      </c>
      <c r="P1731">
        <v>12</v>
      </c>
    </row>
    <row r="1732" spans="1:16" x14ac:dyDescent="0.2">
      <c r="A1732" t="s">
        <v>358</v>
      </c>
      <c r="B1732" t="s">
        <v>363</v>
      </c>
      <c r="C1732" t="s">
        <v>513</v>
      </c>
      <c r="D1732" t="s">
        <v>410</v>
      </c>
      <c r="E1732">
        <v>680</v>
      </c>
      <c r="F1732">
        <v>273</v>
      </c>
      <c r="G1732">
        <v>116.32</v>
      </c>
      <c r="L1732">
        <v>110</v>
      </c>
      <c r="M1732">
        <v>443</v>
      </c>
      <c r="N1732">
        <v>98</v>
      </c>
      <c r="O1732">
        <v>17</v>
      </c>
      <c r="P1732">
        <v>12</v>
      </c>
    </row>
    <row r="1733" spans="1:16" x14ac:dyDescent="0.2">
      <c r="A1733" t="s">
        <v>358</v>
      </c>
      <c r="B1733" t="s">
        <v>365</v>
      </c>
      <c r="C1733" t="s">
        <v>513</v>
      </c>
      <c r="D1733" t="s">
        <v>410</v>
      </c>
      <c r="E1733">
        <v>1</v>
      </c>
      <c r="G1733">
        <v>12</v>
      </c>
      <c r="L1733">
        <v>1</v>
      </c>
    </row>
    <row r="1734" spans="1:16" x14ac:dyDescent="0.2">
      <c r="A1734" t="s">
        <v>358</v>
      </c>
      <c r="B1734" t="s">
        <v>437</v>
      </c>
      <c r="C1734" t="s">
        <v>514</v>
      </c>
      <c r="D1734" t="s">
        <v>410</v>
      </c>
      <c r="E1734">
        <v>4571</v>
      </c>
      <c r="F1734">
        <v>951</v>
      </c>
      <c r="G1734">
        <v>90.66</v>
      </c>
      <c r="L1734">
        <v>6</v>
      </c>
      <c r="M1734">
        <v>3898</v>
      </c>
      <c r="N1734">
        <v>662</v>
      </c>
      <c r="O1734">
        <v>5</v>
      </c>
    </row>
    <row r="1735" spans="1:16" x14ac:dyDescent="0.2">
      <c r="A1735" t="s">
        <v>358</v>
      </c>
      <c r="B1735" t="s">
        <v>363</v>
      </c>
      <c r="C1735" t="s">
        <v>514</v>
      </c>
      <c r="D1735" t="s">
        <v>410</v>
      </c>
      <c r="E1735">
        <v>4383</v>
      </c>
      <c r="F1735">
        <v>902</v>
      </c>
      <c r="G1735">
        <v>90.92</v>
      </c>
      <c r="L1735">
        <v>6</v>
      </c>
      <c r="M1735">
        <v>3738</v>
      </c>
      <c r="N1735">
        <v>635</v>
      </c>
      <c r="O1735">
        <v>4</v>
      </c>
    </row>
    <row r="1736" spans="1:16" x14ac:dyDescent="0.2">
      <c r="A1736" t="s">
        <v>358</v>
      </c>
      <c r="B1736" t="s">
        <v>365</v>
      </c>
      <c r="C1736" t="s">
        <v>514</v>
      </c>
      <c r="D1736" t="s">
        <v>410</v>
      </c>
      <c r="E1736">
        <v>96</v>
      </c>
      <c r="F1736">
        <v>18</v>
      </c>
      <c r="G1736">
        <v>73.319999999999993</v>
      </c>
      <c r="M1736">
        <v>71</v>
      </c>
      <c r="N1736">
        <v>25</v>
      </c>
    </row>
    <row r="1737" spans="1:16" x14ac:dyDescent="0.2">
      <c r="A1737" t="s">
        <v>358</v>
      </c>
      <c r="B1737" t="s">
        <v>366</v>
      </c>
      <c r="C1737" t="s">
        <v>514</v>
      </c>
      <c r="D1737" t="s">
        <v>410</v>
      </c>
      <c r="E1737">
        <v>92</v>
      </c>
      <c r="F1737">
        <v>31</v>
      </c>
      <c r="G1737">
        <v>95.97</v>
      </c>
      <c r="M1737">
        <v>89</v>
      </c>
      <c r="N1737">
        <v>2</v>
      </c>
      <c r="O1737">
        <v>1</v>
      </c>
    </row>
    <row r="1738" spans="1:16" x14ac:dyDescent="0.2">
      <c r="A1738" t="s">
        <v>358</v>
      </c>
      <c r="B1738" t="s">
        <v>437</v>
      </c>
      <c r="C1738" t="s">
        <v>515</v>
      </c>
      <c r="D1738" t="s">
        <v>410</v>
      </c>
      <c r="E1738">
        <v>10254</v>
      </c>
      <c r="F1738">
        <v>3058</v>
      </c>
      <c r="G1738">
        <v>99.99</v>
      </c>
      <c r="L1738">
        <v>1746</v>
      </c>
      <c r="M1738">
        <v>5762</v>
      </c>
      <c r="N1738">
        <v>1713</v>
      </c>
      <c r="O1738">
        <v>794</v>
      </c>
      <c r="P1738">
        <v>238</v>
      </c>
    </row>
    <row r="1739" spans="1:16" x14ac:dyDescent="0.2">
      <c r="A1739" t="s">
        <v>358</v>
      </c>
      <c r="B1739" t="s">
        <v>363</v>
      </c>
      <c r="C1739" t="s">
        <v>515</v>
      </c>
      <c r="D1739" t="s">
        <v>410</v>
      </c>
      <c r="E1739">
        <v>7909</v>
      </c>
      <c r="F1739">
        <v>2771</v>
      </c>
      <c r="G1739">
        <v>110.27</v>
      </c>
      <c r="L1739">
        <v>1143</v>
      </c>
      <c r="M1739">
        <v>4584</v>
      </c>
      <c r="N1739">
        <v>1520</v>
      </c>
      <c r="O1739">
        <v>486</v>
      </c>
      <c r="P1739">
        <v>175</v>
      </c>
    </row>
    <row r="1740" spans="1:16" x14ac:dyDescent="0.2">
      <c r="A1740" t="s">
        <v>358</v>
      </c>
      <c r="B1740" t="s">
        <v>364</v>
      </c>
      <c r="C1740" t="s">
        <v>515</v>
      </c>
      <c r="D1740" t="s">
        <v>410</v>
      </c>
      <c r="E1740">
        <v>2096</v>
      </c>
      <c r="F1740">
        <v>236</v>
      </c>
      <c r="G1740">
        <v>62.86</v>
      </c>
      <c r="L1740">
        <v>601</v>
      </c>
      <c r="M1740">
        <v>1063</v>
      </c>
      <c r="N1740">
        <v>95</v>
      </c>
      <c r="O1740">
        <v>285</v>
      </c>
      <c r="P1740">
        <v>52</v>
      </c>
    </row>
    <row r="1741" spans="1:16" x14ac:dyDescent="0.2">
      <c r="A1741" t="s">
        <v>358</v>
      </c>
      <c r="B1741" t="s">
        <v>365</v>
      </c>
      <c r="C1741" t="s">
        <v>515</v>
      </c>
      <c r="D1741" t="s">
        <v>410</v>
      </c>
      <c r="E1741">
        <v>172</v>
      </c>
      <c r="F1741">
        <v>30</v>
      </c>
      <c r="G1741">
        <v>82.24</v>
      </c>
      <c r="L1741">
        <v>1</v>
      </c>
      <c r="M1741">
        <v>77</v>
      </c>
      <c r="N1741">
        <v>67</v>
      </c>
      <c r="O1741">
        <v>17</v>
      </c>
      <c r="P1741">
        <v>10</v>
      </c>
    </row>
    <row r="1742" spans="1:16" x14ac:dyDescent="0.2">
      <c r="A1742" t="s">
        <v>358</v>
      </c>
      <c r="B1742" t="s">
        <v>366</v>
      </c>
      <c r="C1742" t="s">
        <v>515</v>
      </c>
      <c r="D1742" t="s">
        <v>410</v>
      </c>
      <c r="E1742">
        <v>77</v>
      </c>
      <c r="F1742">
        <v>21</v>
      </c>
      <c r="G1742">
        <v>94.58</v>
      </c>
      <c r="L1742">
        <v>1</v>
      </c>
      <c r="M1742">
        <v>38</v>
      </c>
      <c r="N1742">
        <v>31</v>
      </c>
      <c r="O1742">
        <v>6</v>
      </c>
      <c r="P1742">
        <v>1</v>
      </c>
    </row>
    <row r="1743" spans="1:16" x14ac:dyDescent="0.2">
      <c r="A1743" t="s">
        <v>358</v>
      </c>
      <c r="B1743" t="s">
        <v>437</v>
      </c>
      <c r="C1743" t="s">
        <v>516</v>
      </c>
      <c r="D1743" t="s">
        <v>410</v>
      </c>
      <c r="E1743">
        <v>905</v>
      </c>
      <c r="F1743">
        <v>238</v>
      </c>
      <c r="G1743">
        <v>94.86</v>
      </c>
      <c r="L1743">
        <v>238</v>
      </c>
      <c r="M1743">
        <v>457</v>
      </c>
      <c r="N1743">
        <v>158</v>
      </c>
      <c r="O1743">
        <v>40</v>
      </c>
      <c r="P1743">
        <v>12</v>
      </c>
    </row>
    <row r="1744" spans="1:16" x14ac:dyDescent="0.2">
      <c r="A1744" t="s">
        <v>358</v>
      </c>
      <c r="B1744" t="s">
        <v>363</v>
      </c>
      <c r="C1744" t="s">
        <v>516</v>
      </c>
      <c r="D1744" t="s">
        <v>410</v>
      </c>
      <c r="E1744">
        <v>905</v>
      </c>
      <c r="F1744">
        <v>238</v>
      </c>
      <c r="G1744">
        <v>94.86</v>
      </c>
      <c r="L1744">
        <v>238</v>
      </c>
      <c r="M1744">
        <v>457</v>
      </c>
      <c r="N1744">
        <v>158</v>
      </c>
      <c r="O1744">
        <v>40</v>
      </c>
      <c r="P1744">
        <v>12</v>
      </c>
    </row>
    <row r="1745" spans="1:16" x14ac:dyDescent="0.2">
      <c r="A1745" t="s">
        <v>358</v>
      </c>
      <c r="B1745" t="s">
        <v>437</v>
      </c>
      <c r="C1745" t="s">
        <v>517</v>
      </c>
      <c r="D1745" t="s">
        <v>410</v>
      </c>
      <c r="E1745">
        <v>825</v>
      </c>
      <c r="F1745">
        <v>273</v>
      </c>
      <c r="G1745">
        <v>102.63</v>
      </c>
      <c r="L1745">
        <v>181</v>
      </c>
      <c r="M1745">
        <v>470</v>
      </c>
      <c r="N1745">
        <v>120</v>
      </c>
      <c r="O1745">
        <v>37</v>
      </c>
      <c r="P1745">
        <v>17</v>
      </c>
    </row>
    <row r="1746" spans="1:16" x14ac:dyDescent="0.2">
      <c r="A1746" t="s">
        <v>358</v>
      </c>
      <c r="B1746" t="s">
        <v>363</v>
      </c>
      <c r="C1746" t="s">
        <v>517</v>
      </c>
      <c r="D1746" t="s">
        <v>410</v>
      </c>
      <c r="E1746">
        <v>821</v>
      </c>
      <c r="F1746">
        <v>273</v>
      </c>
      <c r="G1746">
        <v>102.84</v>
      </c>
      <c r="L1746">
        <v>179</v>
      </c>
      <c r="M1746">
        <v>469</v>
      </c>
      <c r="N1746">
        <v>119</v>
      </c>
      <c r="O1746">
        <v>37</v>
      </c>
      <c r="P1746">
        <v>17</v>
      </c>
    </row>
    <row r="1747" spans="1:16" x14ac:dyDescent="0.2">
      <c r="A1747" t="s">
        <v>358</v>
      </c>
      <c r="B1747" t="s">
        <v>365</v>
      </c>
      <c r="C1747" t="s">
        <v>517</v>
      </c>
      <c r="D1747" t="s">
        <v>410</v>
      </c>
      <c r="E1747">
        <v>2</v>
      </c>
      <c r="G1747">
        <v>13</v>
      </c>
      <c r="L1747">
        <v>2</v>
      </c>
    </row>
    <row r="1748" spans="1:16" x14ac:dyDescent="0.2">
      <c r="A1748" t="s">
        <v>358</v>
      </c>
      <c r="B1748" t="s">
        <v>366</v>
      </c>
      <c r="C1748" t="s">
        <v>517</v>
      </c>
      <c r="D1748" t="s">
        <v>410</v>
      </c>
      <c r="E1748">
        <v>2</v>
      </c>
      <c r="G1748">
        <v>107</v>
      </c>
      <c r="M1748">
        <v>1</v>
      </c>
      <c r="N1748">
        <v>1</v>
      </c>
    </row>
    <row r="1749" spans="1:16" x14ac:dyDescent="0.2">
      <c r="A1749" t="s">
        <v>358</v>
      </c>
      <c r="B1749" t="s">
        <v>437</v>
      </c>
      <c r="C1749" t="s">
        <v>518</v>
      </c>
      <c r="D1749" t="s">
        <v>410</v>
      </c>
      <c r="E1749">
        <v>1493</v>
      </c>
      <c r="F1749">
        <v>709</v>
      </c>
      <c r="G1749">
        <v>136.51</v>
      </c>
      <c r="L1749">
        <v>177</v>
      </c>
      <c r="M1749">
        <v>905</v>
      </c>
      <c r="N1749">
        <v>290</v>
      </c>
      <c r="O1749">
        <v>79</v>
      </c>
      <c r="P1749">
        <v>42</v>
      </c>
    </row>
    <row r="1750" spans="1:16" x14ac:dyDescent="0.2">
      <c r="A1750" t="s">
        <v>358</v>
      </c>
      <c r="B1750" t="s">
        <v>363</v>
      </c>
      <c r="C1750" t="s">
        <v>518</v>
      </c>
      <c r="D1750" t="s">
        <v>410</v>
      </c>
      <c r="E1750">
        <v>1236</v>
      </c>
      <c r="F1750">
        <v>643</v>
      </c>
      <c r="G1750">
        <v>145.96</v>
      </c>
      <c r="L1750">
        <v>171</v>
      </c>
      <c r="M1750">
        <v>735</v>
      </c>
      <c r="N1750">
        <v>242</v>
      </c>
      <c r="O1750">
        <v>57</v>
      </c>
      <c r="P1750">
        <v>31</v>
      </c>
    </row>
    <row r="1751" spans="1:16" x14ac:dyDescent="0.2">
      <c r="A1751" t="s">
        <v>358</v>
      </c>
      <c r="B1751" t="s">
        <v>365</v>
      </c>
      <c r="C1751" t="s">
        <v>518</v>
      </c>
      <c r="D1751" t="s">
        <v>410</v>
      </c>
      <c r="E1751">
        <v>2</v>
      </c>
      <c r="G1751">
        <v>13.5</v>
      </c>
      <c r="L1751">
        <v>1</v>
      </c>
      <c r="M1751">
        <v>1</v>
      </c>
    </row>
    <row r="1752" spans="1:16" x14ac:dyDescent="0.2">
      <c r="A1752" t="s">
        <v>358</v>
      </c>
      <c r="B1752" t="s">
        <v>366</v>
      </c>
      <c r="C1752" t="s">
        <v>518</v>
      </c>
      <c r="D1752" t="s">
        <v>410</v>
      </c>
      <c r="E1752">
        <v>255</v>
      </c>
      <c r="F1752">
        <v>66</v>
      </c>
      <c r="G1752">
        <v>91.66</v>
      </c>
      <c r="L1752">
        <v>5</v>
      </c>
      <c r="M1752">
        <v>169</v>
      </c>
      <c r="N1752">
        <v>48</v>
      </c>
      <c r="O1752">
        <v>22</v>
      </c>
      <c r="P1752">
        <v>11</v>
      </c>
    </row>
    <row r="1753" spans="1:16" x14ac:dyDescent="0.2">
      <c r="A1753" t="s">
        <v>358</v>
      </c>
      <c r="B1753" t="s">
        <v>437</v>
      </c>
      <c r="C1753" t="s">
        <v>519</v>
      </c>
      <c r="D1753" t="s">
        <v>410</v>
      </c>
      <c r="E1753">
        <v>25207</v>
      </c>
      <c r="F1753">
        <v>6823</v>
      </c>
      <c r="G1753">
        <v>99.37</v>
      </c>
      <c r="L1753">
        <v>41</v>
      </c>
      <c r="M1753">
        <v>22305</v>
      </c>
      <c r="N1753">
        <v>2849</v>
      </c>
      <c r="O1753">
        <v>12</v>
      </c>
    </row>
    <row r="1754" spans="1:16" x14ac:dyDescent="0.2">
      <c r="A1754" t="s">
        <v>358</v>
      </c>
      <c r="B1754" t="s">
        <v>363</v>
      </c>
      <c r="C1754" t="s">
        <v>519</v>
      </c>
      <c r="D1754" t="s">
        <v>410</v>
      </c>
      <c r="E1754">
        <v>24143</v>
      </c>
      <c r="F1754">
        <v>6589</v>
      </c>
      <c r="G1754">
        <v>100.06</v>
      </c>
      <c r="L1754">
        <v>39</v>
      </c>
      <c r="M1754">
        <v>21432</v>
      </c>
      <c r="N1754">
        <v>2661</v>
      </c>
      <c r="O1754">
        <v>11</v>
      </c>
    </row>
    <row r="1755" spans="1:16" x14ac:dyDescent="0.2">
      <c r="A1755" t="s">
        <v>358</v>
      </c>
      <c r="B1755" t="s">
        <v>364</v>
      </c>
      <c r="C1755" t="s">
        <v>519</v>
      </c>
      <c r="D1755" t="s">
        <v>410</v>
      </c>
      <c r="E1755">
        <v>8</v>
      </c>
      <c r="F1755">
        <v>3</v>
      </c>
      <c r="G1755">
        <v>101.75</v>
      </c>
      <c r="M1755">
        <v>8</v>
      </c>
    </row>
    <row r="1756" spans="1:16" x14ac:dyDescent="0.2">
      <c r="A1756" t="s">
        <v>358</v>
      </c>
      <c r="B1756" t="s">
        <v>365</v>
      </c>
      <c r="C1756" t="s">
        <v>519</v>
      </c>
      <c r="D1756" t="s">
        <v>410</v>
      </c>
      <c r="E1756">
        <v>419</v>
      </c>
      <c r="F1756">
        <v>79</v>
      </c>
      <c r="G1756">
        <v>74.489999999999995</v>
      </c>
      <c r="M1756">
        <v>285</v>
      </c>
      <c r="N1756">
        <v>134</v>
      </c>
    </row>
    <row r="1757" spans="1:16" x14ac:dyDescent="0.2">
      <c r="A1757" t="s">
        <v>358</v>
      </c>
      <c r="B1757" t="s">
        <v>366</v>
      </c>
      <c r="C1757" t="s">
        <v>519</v>
      </c>
      <c r="D1757" t="s">
        <v>410</v>
      </c>
      <c r="E1757">
        <v>637</v>
      </c>
      <c r="F1757">
        <v>152</v>
      </c>
      <c r="G1757">
        <v>89.58</v>
      </c>
      <c r="L1757">
        <v>2</v>
      </c>
      <c r="M1757">
        <v>580</v>
      </c>
      <c r="N1757">
        <v>54</v>
      </c>
      <c r="O1757">
        <v>1</v>
      </c>
    </row>
    <row r="1758" spans="1:16" x14ac:dyDescent="0.2">
      <c r="A1758" t="s">
        <v>358</v>
      </c>
      <c r="B1758" t="s">
        <v>437</v>
      </c>
      <c r="C1758" t="s">
        <v>520</v>
      </c>
      <c r="D1758" t="s">
        <v>410</v>
      </c>
      <c r="E1758">
        <v>1908</v>
      </c>
      <c r="F1758">
        <v>486</v>
      </c>
      <c r="G1758">
        <v>91.48</v>
      </c>
      <c r="L1758">
        <v>290</v>
      </c>
      <c r="M1758">
        <v>1003</v>
      </c>
      <c r="N1758">
        <v>370</v>
      </c>
      <c r="O1758">
        <v>180</v>
      </c>
      <c r="P1758">
        <v>65</v>
      </c>
    </row>
    <row r="1759" spans="1:16" x14ac:dyDescent="0.2">
      <c r="A1759" t="s">
        <v>358</v>
      </c>
      <c r="B1759" t="s">
        <v>363</v>
      </c>
      <c r="C1759" t="s">
        <v>520</v>
      </c>
      <c r="D1759" t="s">
        <v>410</v>
      </c>
      <c r="E1759">
        <v>1439</v>
      </c>
      <c r="F1759">
        <v>434</v>
      </c>
      <c r="G1759">
        <v>99.4</v>
      </c>
      <c r="L1759">
        <v>199</v>
      </c>
      <c r="M1759">
        <v>748</v>
      </c>
      <c r="N1759">
        <v>318</v>
      </c>
      <c r="O1759">
        <v>128</v>
      </c>
      <c r="P1759">
        <v>46</v>
      </c>
    </row>
    <row r="1760" spans="1:16" x14ac:dyDescent="0.2">
      <c r="A1760" t="s">
        <v>358</v>
      </c>
      <c r="B1760" t="s">
        <v>364</v>
      </c>
      <c r="C1760" t="s">
        <v>520</v>
      </c>
      <c r="D1760" t="s">
        <v>410</v>
      </c>
      <c r="E1760">
        <v>319</v>
      </c>
      <c r="F1760">
        <v>39</v>
      </c>
      <c r="G1760">
        <v>66.84</v>
      </c>
      <c r="L1760">
        <v>90</v>
      </c>
      <c r="M1760">
        <v>176</v>
      </c>
      <c r="N1760">
        <v>12</v>
      </c>
      <c r="O1760">
        <v>34</v>
      </c>
      <c r="P1760">
        <v>7</v>
      </c>
    </row>
    <row r="1761" spans="1:16" x14ac:dyDescent="0.2">
      <c r="A1761" t="s">
        <v>358</v>
      </c>
      <c r="B1761" t="s">
        <v>365</v>
      </c>
      <c r="C1761" t="s">
        <v>520</v>
      </c>
      <c r="D1761" t="s">
        <v>410</v>
      </c>
      <c r="E1761">
        <v>91</v>
      </c>
      <c r="F1761">
        <v>5</v>
      </c>
      <c r="G1761">
        <v>70</v>
      </c>
      <c r="L1761">
        <v>1</v>
      </c>
      <c r="M1761">
        <v>42</v>
      </c>
      <c r="N1761">
        <v>28</v>
      </c>
      <c r="O1761">
        <v>13</v>
      </c>
      <c r="P1761">
        <v>7</v>
      </c>
    </row>
    <row r="1762" spans="1:16" x14ac:dyDescent="0.2">
      <c r="A1762" t="s">
        <v>358</v>
      </c>
      <c r="B1762" t="s">
        <v>366</v>
      </c>
      <c r="C1762" t="s">
        <v>520</v>
      </c>
      <c r="D1762" t="s">
        <v>410</v>
      </c>
      <c r="E1762">
        <v>59</v>
      </c>
      <c r="F1762">
        <v>8</v>
      </c>
      <c r="G1762">
        <v>64.58</v>
      </c>
      <c r="M1762">
        <v>37</v>
      </c>
      <c r="N1762">
        <v>12</v>
      </c>
      <c r="O1762">
        <v>5</v>
      </c>
      <c r="P1762">
        <v>5</v>
      </c>
    </row>
    <row r="1763" spans="1:16" x14ac:dyDescent="0.2">
      <c r="A1763" t="s">
        <v>358</v>
      </c>
      <c r="B1763" t="s">
        <v>437</v>
      </c>
      <c r="C1763" t="s">
        <v>521</v>
      </c>
      <c r="D1763" t="s">
        <v>410</v>
      </c>
      <c r="E1763">
        <v>502</v>
      </c>
      <c r="F1763">
        <v>213</v>
      </c>
      <c r="G1763">
        <v>135.94999999999999</v>
      </c>
      <c r="L1763">
        <v>116</v>
      </c>
      <c r="M1763">
        <v>274</v>
      </c>
      <c r="N1763">
        <v>86</v>
      </c>
      <c r="O1763">
        <v>16</v>
      </c>
      <c r="P1763">
        <v>10</v>
      </c>
    </row>
    <row r="1764" spans="1:16" x14ac:dyDescent="0.2">
      <c r="A1764" t="s">
        <v>358</v>
      </c>
      <c r="B1764" t="s">
        <v>363</v>
      </c>
      <c r="C1764" t="s">
        <v>521</v>
      </c>
      <c r="D1764" t="s">
        <v>410</v>
      </c>
      <c r="E1764">
        <v>498</v>
      </c>
      <c r="F1764">
        <v>211</v>
      </c>
      <c r="G1764">
        <v>135.72</v>
      </c>
      <c r="L1764">
        <v>115</v>
      </c>
      <c r="M1764">
        <v>271</v>
      </c>
      <c r="N1764">
        <v>86</v>
      </c>
      <c r="O1764">
        <v>16</v>
      </c>
      <c r="P1764">
        <v>10</v>
      </c>
    </row>
    <row r="1765" spans="1:16" x14ac:dyDescent="0.2">
      <c r="A1765" t="s">
        <v>358</v>
      </c>
      <c r="B1765" t="s">
        <v>364</v>
      </c>
      <c r="C1765" t="s">
        <v>521</v>
      </c>
      <c r="D1765" t="s">
        <v>410</v>
      </c>
      <c r="E1765">
        <v>2</v>
      </c>
      <c r="G1765">
        <v>58.5</v>
      </c>
      <c r="L1765">
        <v>1</v>
      </c>
      <c r="M1765">
        <v>1</v>
      </c>
    </row>
    <row r="1766" spans="1:16" x14ac:dyDescent="0.2">
      <c r="A1766" t="s">
        <v>358</v>
      </c>
      <c r="B1766" t="s">
        <v>365</v>
      </c>
      <c r="C1766" t="s">
        <v>521</v>
      </c>
      <c r="D1766" t="s">
        <v>410</v>
      </c>
      <c r="E1766">
        <v>1</v>
      </c>
      <c r="F1766">
        <v>1</v>
      </c>
      <c r="G1766">
        <v>179</v>
      </c>
      <c r="M1766">
        <v>1</v>
      </c>
    </row>
    <row r="1767" spans="1:16" x14ac:dyDescent="0.2">
      <c r="A1767" t="s">
        <v>358</v>
      </c>
      <c r="B1767" t="s">
        <v>366</v>
      </c>
      <c r="C1767" t="s">
        <v>521</v>
      </c>
      <c r="D1767" t="s">
        <v>410</v>
      </c>
      <c r="E1767">
        <v>1</v>
      </c>
      <c r="F1767">
        <v>1</v>
      </c>
      <c r="G1767">
        <v>362</v>
      </c>
      <c r="M1767">
        <v>1</v>
      </c>
    </row>
    <row r="1768" spans="1:16" x14ac:dyDescent="0.2">
      <c r="A1768" t="s">
        <v>358</v>
      </c>
      <c r="B1768" t="s">
        <v>437</v>
      </c>
      <c r="C1768" t="s">
        <v>522</v>
      </c>
      <c r="D1768" t="s">
        <v>410</v>
      </c>
      <c r="E1768">
        <v>4915</v>
      </c>
      <c r="F1768">
        <v>1100</v>
      </c>
      <c r="G1768">
        <v>93.61</v>
      </c>
      <c r="L1768">
        <v>2</v>
      </c>
      <c r="M1768">
        <v>4166</v>
      </c>
      <c r="N1768">
        <v>743</v>
      </c>
      <c r="O1768">
        <v>4</v>
      </c>
    </row>
    <row r="1769" spans="1:16" x14ac:dyDescent="0.2">
      <c r="A1769" t="s">
        <v>358</v>
      </c>
      <c r="B1769" t="s">
        <v>363</v>
      </c>
      <c r="C1769" t="s">
        <v>522</v>
      </c>
      <c r="D1769" t="s">
        <v>410</v>
      </c>
      <c r="E1769">
        <v>4605</v>
      </c>
      <c r="F1769">
        <v>1059</v>
      </c>
      <c r="G1769">
        <v>95.53</v>
      </c>
      <c r="L1769">
        <v>2</v>
      </c>
      <c r="M1769">
        <v>3948</v>
      </c>
      <c r="N1769">
        <v>651</v>
      </c>
      <c r="O1769">
        <v>4</v>
      </c>
    </row>
    <row r="1770" spans="1:16" x14ac:dyDescent="0.2">
      <c r="A1770" t="s">
        <v>358</v>
      </c>
      <c r="B1770" t="s">
        <v>364</v>
      </c>
      <c r="C1770" t="s">
        <v>522</v>
      </c>
      <c r="D1770" t="s">
        <v>410</v>
      </c>
      <c r="E1770">
        <v>1</v>
      </c>
      <c r="G1770">
        <v>97</v>
      </c>
      <c r="M1770">
        <v>1</v>
      </c>
    </row>
    <row r="1771" spans="1:16" x14ac:dyDescent="0.2">
      <c r="A1771" t="s">
        <v>358</v>
      </c>
      <c r="B1771" t="s">
        <v>365</v>
      </c>
      <c r="C1771" t="s">
        <v>522</v>
      </c>
      <c r="D1771" t="s">
        <v>410</v>
      </c>
      <c r="E1771">
        <v>220</v>
      </c>
      <c r="F1771">
        <v>24</v>
      </c>
      <c r="G1771">
        <v>55.68</v>
      </c>
      <c r="M1771">
        <v>130</v>
      </c>
      <c r="N1771">
        <v>90</v>
      </c>
    </row>
    <row r="1772" spans="1:16" x14ac:dyDescent="0.2">
      <c r="A1772" t="s">
        <v>358</v>
      </c>
      <c r="B1772" t="s">
        <v>366</v>
      </c>
      <c r="C1772" t="s">
        <v>522</v>
      </c>
      <c r="D1772" t="s">
        <v>410</v>
      </c>
      <c r="E1772">
        <v>89</v>
      </c>
      <c r="F1772">
        <v>17</v>
      </c>
      <c r="G1772">
        <v>87.84</v>
      </c>
      <c r="M1772">
        <v>87</v>
      </c>
      <c r="N1772">
        <v>2</v>
      </c>
    </row>
    <row r="1773" spans="1:16" x14ac:dyDescent="0.2">
      <c r="A1773" t="s">
        <v>358</v>
      </c>
      <c r="B1773" t="s">
        <v>437</v>
      </c>
      <c r="C1773" t="s">
        <v>523</v>
      </c>
      <c r="D1773" t="s">
        <v>410</v>
      </c>
      <c r="E1773">
        <v>470</v>
      </c>
      <c r="F1773">
        <v>77</v>
      </c>
      <c r="G1773">
        <v>84.8</v>
      </c>
      <c r="L1773">
        <v>80</v>
      </c>
      <c r="M1773">
        <v>238</v>
      </c>
      <c r="N1773">
        <v>84</v>
      </c>
      <c r="O1773">
        <v>49</v>
      </c>
      <c r="P1773">
        <v>19</v>
      </c>
    </row>
    <row r="1774" spans="1:16" x14ac:dyDescent="0.2">
      <c r="A1774" t="s">
        <v>358</v>
      </c>
      <c r="B1774" t="s">
        <v>363</v>
      </c>
      <c r="C1774" t="s">
        <v>523</v>
      </c>
      <c r="D1774" t="s">
        <v>410</v>
      </c>
      <c r="E1774">
        <v>289</v>
      </c>
      <c r="F1774">
        <v>51</v>
      </c>
      <c r="G1774">
        <v>95.31</v>
      </c>
      <c r="L1774">
        <v>35</v>
      </c>
      <c r="M1774">
        <v>152</v>
      </c>
      <c r="N1774">
        <v>64</v>
      </c>
      <c r="O1774">
        <v>24</v>
      </c>
      <c r="P1774">
        <v>14</v>
      </c>
    </row>
    <row r="1775" spans="1:16" x14ac:dyDescent="0.2">
      <c r="A1775" t="s">
        <v>358</v>
      </c>
      <c r="B1775" t="s">
        <v>364</v>
      </c>
      <c r="C1775" t="s">
        <v>523</v>
      </c>
      <c r="D1775" t="s">
        <v>410</v>
      </c>
      <c r="E1775">
        <v>161</v>
      </c>
      <c r="F1775">
        <v>22</v>
      </c>
      <c r="G1775">
        <v>65.22</v>
      </c>
      <c r="L1775">
        <v>45</v>
      </c>
      <c r="M1775">
        <v>78</v>
      </c>
      <c r="N1775">
        <v>15</v>
      </c>
      <c r="O1775">
        <v>20</v>
      </c>
      <c r="P1775">
        <v>3</v>
      </c>
    </row>
    <row r="1776" spans="1:16" x14ac:dyDescent="0.2">
      <c r="A1776" t="s">
        <v>358</v>
      </c>
      <c r="B1776" t="s">
        <v>365</v>
      </c>
      <c r="C1776" t="s">
        <v>523</v>
      </c>
      <c r="D1776" t="s">
        <v>410</v>
      </c>
      <c r="E1776">
        <v>12</v>
      </c>
      <c r="F1776">
        <v>2</v>
      </c>
      <c r="G1776">
        <v>99.17</v>
      </c>
      <c r="M1776">
        <v>4</v>
      </c>
      <c r="N1776">
        <v>2</v>
      </c>
      <c r="O1776">
        <v>4</v>
      </c>
      <c r="P1776">
        <v>2</v>
      </c>
    </row>
    <row r="1777" spans="1:16" x14ac:dyDescent="0.2">
      <c r="A1777" t="s">
        <v>358</v>
      </c>
      <c r="B1777" t="s">
        <v>366</v>
      </c>
      <c r="C1777" t="s">
        <v>523</v>
      </c>
      <c r="D1777" t="s">
        <v>410</v>
      </c>
      <c r="E1777">
        <v>8</v>
      </c>
      <c r="F1777">
        <v>2</v>
      </c>
      <c r="G1777">
        <v>77.63</v>
      </c>
      <c r="M1777">
        <v>4</v>
      </c>
      <c r="N1777">
        <v>3</v>
      </c>
      <c r="O1777">
        <v>1</v>
      </c>
    </row>
    <row r="1778" spans="1:16" x14ac:dyDescent="0.2">
      <c r="A1778" t="s">
        <v>358</v>
      </c>
      <c r="B1778" t="s">
        <v>437</v>
      </c>
      <c r="C1778" t="s">
        <v>524</v>
      </c>
      <c r="D1778" t="s">
        <v>410</v>
      </c>
      <c r="E1778">
        <v>322</v>
      </c>
      <c r="F1778">
        <v>147</v>
      </c>
      <c r="G1778">
        <v>119.54</v>
      </c>
      <c r="L1778">
        <v>58</v>
      </c>
      <c r="M1778">
        <v>194</v>
      </c>
      <c r="N1778">
        <v>51</v>
      </c>
      <c r="O1778">
        <v>11</v>
      </c>
      <c r="P1778">
        <v>8</v>
      </c>
    </row>
    <row r="1779" spans="1:16" x14ac:dyDescent="0.2">
      <c r="A1779" t="s">
        <v>358</v>
      </c>
      <c r="B1779" t="s">
        <v>363</v>
      </c>
      <c r="C1779" t="s">
        <v>524</v>
      </c>
      <c r="D1779" t="s">
        <v>410</v>
      </c>
      <c r="E1779">
        <v>321</v>
      </c>
      <c r="F1779">
        <v>147</v>
      </c>
      <c r="G1779">
        <v>119.59</v>
      </c>
      <c r="L1779">
        <v>58</v>
      </c>
      <c r="M1779">
        <v>193</v>
      </c>
      <c r="N1779">
        <v>51</v>
      </c>
      <c r="O1779">
        <v>11</v>
      </c>
      <c r="P1779">
        <v>8</v>
      </c>
    </row>
    <row r="1780" spans="1:16" x14ac:dyDescent="0.2">
      <c r="A1780" t="s">
        <v>358</v>
      </c>
      <c r="B1780" t="s">
        <v>366</v>
      </c>
      <c r="C1780" t="s">
        <v>524</v>
      </c>
      <c r="D1780" t="s">
        <v>410</v>
      </c>
      <c r="E1780">
        <v>1</v>
      </c>
      <c r="G1780">
        <v>103</v>
      </c>
      <c r="M1780">
        <v>1</v>
      </c>
    </row>
    <row r="1781" spans="1:16" x14ac:dyDescent="0.2">
      <c r="A1781" t="s">
        <v>358</v>
      </c>
      <c r="B1781" t="s">
        <v>437</v>
      </c>
      <c r="C1781" t="s">
        <v>525</v>
      </c>
      <c r="D1781" t="s">
        <v>410</v>
      </c>
      <c r="E1781">
        <v>1393</v>
      </c>
      <c r="F1781">
        <v>324</v>
      </c>
      <c r="G1781">
        <v>96.21</v>
      </c>
      <c r="L1781">
        <v>1</v>
      </c>
      <c r="M1781">
        <v>1132</v>
      </c>
      <c r="N1781">
        <v>259</v>
      </c>
      <c r="O1781">
        <v>1</v>
      </c>
    </row>
    <row r="1782" spans="1:16" x14ac:dyDescent="0.2">
      <c r="A1782" t="s">
        <v>358</v>
      </c>
      <c r="B1782" t="s">
        <v>363</v>
      </c>
      <c r="C1782" t="s">
        <v>525</v>
      </c>
      <c r="D1782" t="s">
        <v>410</v>
      </c>
      <c r="E1782">
        <v>1352</v>
      </c>
      <c r="F1782">
        <v>314</v>
      </c>
      <c r="G1782">
        <v>96.68</v>
      </c>
      <c r="L1782">
        <v>1</v>
      </c>
      <c r="M1782">
        <v>1093</v>
      </c>
      <c r="N1782">
        <v>257</v>
      </c>
      <c r="O1782">
        <v>1</v>
      </c>
    </row>
    <row r="1783" spans="1:16" x14ac:dyDescent="0.2">
      <c r="A1783" t="s">
        <v>358</v>
      </c>
      <c r="B1783" t="s">
        <v>365</v>
      </c>
      <c r="C1783" t="s">
        <v>525</v>
      </c>
      <c r="D1783" t="s">
        <v>410</v>
      </c>
      <c r="E1783">
        <v>20</v>
      </c>
      <c r="F1783">
        <v>5</v>
      </c>
      <c r="G1783">
        <v>73.8</v>
      </c>
      <c r="M1783">
        <v>18</v>
      </c>
      <c r="N1783">
        <v>2</v>
      </c>
    </row>
    <row r="1784" spans="1:16" x14ac:dyDescent="0.2">
      <c r="A1784" t="s">
        <v>358</v>
      </c>
      <c r="B1784" t="s">
        <v>366</v>
      </c>
      <c r="C1784" t="s">
        <v>525</v>
      </c>
      <c r="D1784" t="s">
        <v>410</v>
      </c>
      <c r="E1784">
        <v>21</v>
      </c>
      <c r="F1784">
        <v>5</v>
      </c>
      <c r="G1784">
        <v>87.05</v>
      </c>
      <c r="M1784">
        <v>21</v>
      </c>
    </row>
    <row r="1785" spans="1:16" x14ac:dyDescent="0.2">
      <c r="A1785" t="s">
        <v>358</v>
      </c>
      <c r="B1785" t="s">
        <v>437</v>
      </c>
      <c r="C1785" t="s">
        <v>526</v>
      </c>
      <c r="D1785" t="s">
        <v>410</v>
      </c>
      <c r="E1785">
        <v>169</v>
      </c>
      <c r="F1785">
        <v>50</v>
      </c>
      <c r="G1785">
        <v>97.01</v>
      </c>
      <c r="L1785">
        <v>38</v>
      </c>
      <c r="M1785">
        <v>91</v>
      </c>
      <c r="N1785">
        <v>25</v>
      </c>
      <c r="O1785">
        <v>8</v>
      </c>
      <c r="P1785">
        <v>7</v>
      </c>
    </row>
    <row r="1786" spans="1:16" x14ac:dyDescent="0.2">
      <c r="A1786" t="s">
        <v>358</v>
      </c>
      <c r="B1786" t="s">
        <v>363</v>
      </c>
      <c r="C1786" t="s">
        <v>526</v>
      </c>
      <c r="D1786" t="s">
        <v>410</v>
      </c>
      <c r="E1786">
        <v>138</v>
      </c>
      <c r="F1786">
        <v>44</v>
      </c>
      <c r="G1786">
        <v>102.42</v>
      </c>
      <c r="L1786">
        <v>27</v>
      </c>
      <c r="M1786">
        <v>76</v>
      </c>
      <c r="N1786">
        <v>24</v>
      </c>
      <c r="O1786">
        <v>5</v>
      </c>
      <c r="P1786">
        <v>6</v>
      </c>
    </row>
    <row r="1787" spans="1:16" x14ac:dyDescent="0.2">
      <c r="A1787" t="s">
        <v>358</v>
      </c>
      <c r="B1787" t="s">
        <v>364</v>
      </c>
      <c r="C1787" t="s">
        <v>526</v>
      </c>
      <c r="D1787" t="s">
        <v>410</v>
      </c>
      <c r="E1787">
        <v>24</v>
      </c>
      <c r="F1787">
        <v>1</v>
      </c>
      <c r="G1787">
        <v>53.04</v>
      </c>
      <c r="L1787">
        <v>11</v>
      </c>
      <c r="M1787">
        <v>11</v>
      </c>
      <c r="O1787">
        <v>2</v>
      </c>
    </row>
    <row r="1788" spans="1:16" x14ac:dyDescent="0.2">
      <c r="A1788" t="s">
        <v>358</v>
      </c>
      <c r="B1788" t="s">
        <v>365</v>
      </c>
      <c r="C1788" t="s">
        <v>526</v>
      </c>
      <c r="D1788" t="s">
        <v>410</v>
      </c>
      <c r="E1788">
        <v>6</v>
      </c>
      <c r="F1788">
        <v>4</v>
      </c>
      <c r="G1788">
        <v>134.83000000000001</v>
      </c>
      <c r="M1788">
        <v>3</v>
      </c>
      <c r="N1788">
        <v>1</v>
      </c>
      <c r="O1788">
        <v>1</v>
      </c>
      <c r="P1788">
        <v>1</v>
      </c>
    </row>
    <row r="1789" spans="1:16" x14ac:dyDescent="0.2">
      <c r="A1789" t="s">
        <v>358</v>
      </c>
      <c r="B1789" t="s">
        <v>366</v>
      </c>
      <c r="C1789" t="s">
        <v>526</v>
      </c>
      <c r="D1789" t="s">
        <v>410</v>
      </c>
      <c r="E1789">
        <v>1</v>
      </c>
      <c r="F1789">
        <v>1</v>
      </c>
      <c r="G1789">
        <v>178</v>
      </c>
      <c r="M1789">
        <v>1</v>
      </c>
    </row>
    <row r="1790" spans="1:16" x14ac:dyDescent="0.2">
      <c r="A1790" t="s">
        <v>358</v>
      </c>
      <c r="B1790" t="s">
        <v>437</v>
      </c>
      <c r="C1790" t="s">
        <v>527</v>
      </c>
      <c r="D1790" t="s">
        <v>410</v>
      </c>
      <c r="E1790">
        <v>338</v>
      </c>
      <c r="F1790">
        <v>77</v>
      </c>
      <c r="G1790">
        <v>92.73</v>
      </c>
      <c r="M1790">
        <v>284</v>
      </c>
      <c r="N1790">
        <v>54</v>
      </c>
    </row>
    <row r="1791" spans="1:16" x14ac:dyDescent="0.2">
      <c r="A1791" t="s">
        <v>358</v>
      </c>
      <c r="B1791" t="s">
        <v>363</v>
      </c>
      <c r="C1791" t="s">
        <v>527</v>
      </c>
      <c r="D1791" t="s">
        <v>410</v>
      </c>
      <c r="E1791">
        <v>324</v>
      </c>
      <c r="F1791">
        <v>75</v>
      </c>
      <c r="G1791">
        <v>93.74</v>
      </c>
      <c r="M1791">
        <v>271</v>
      </c>
      <c r="N1791">
        <v>53</v>
      </c>
    </row>
    <row r="1792" spans="1:16" x14ac:dyDescent="0.2">
      <c r="A1792" t="s">
        <v>358</v>
      </c>
      <c r="B1792" t="s">
        <v>364</v>
      </c>
      <c r="C1792" t="s">
        <v>527</v>
      </c>
      <c r="D1792" t="s">
        <v>410</v>
      </c>
      <c r="E1792">
        <v>1</v>
      </c>
      <c r="G1792">
        <v>38</v>
      </c>
      <c r="M1792">
        <v>1</v>
      </c>
    </row>
    <row r="1793" spans="1:16" x14ac:dyDescent="0.2">
      <c r="A1793" t="s">
        <v>358</v>
      </c>
      <c r="B1793" t="s">
        <v>365</v>
      </c>
      <c r="C1793" t="s">
        <v>527</v>
      </c>
      <c r="D1793" t="s">
        <v>410</v>
      </c>
      <c r="E1793">
        <v>7</v>
      </c>
      <c r="G1793">
        <v>63.71</v>
      </c>
      <c r="M1793">
        <v>6</v>
      </c>
      <c r="N1793">
        <v>1</v>
      </c>
    </row>
    <row r="1794" spans="1:16" x14ac:dyDescent="0.2">
      <c r="A1794" t="s">
        <v>358</v>
      </c>
      <c r="B1794" t="s">
        <v>366</v>
      </c>
      <c r="C1794" t="s">
        <v>527</v>
      </c>
      <c r="D1794" t="s">
        <v>410</v>
      </c>
      <c r="E1794">
        <v>6</v>
      </c>
      <c r="F1794">
        <v>2</v>
      </c>
      <c r="G1794">
        <v>81.33</v>
      </c>
      <c r="M1794">
        <v>6</v>
      </c>
    </row>
    <row r="1795" spans="1:16" x14ac:dyDescent="0.2">
      <c r="A1795" t="s">
        <v>358</v>
      </c>
      <c r="B1795" t="s">
        <v>437</v>
      </c>
      <c r="C1795" t="s">
        <v>528</v>
      </c>
      <c r="D1795" t="s">
        <v>410</v>
      </c>
      <c r="E1795">
        <v>324</v>
      </c>
      <c r="F1795">
        <v>110</v>
      </c>
      <c r="G1795">
        <v>108.01</v>
      </c>
      <c r="L1795">
        <v>41</v>
      </c>
      <c r="M1795">
        <v>195</v>
      </c>
      <c r="N1795">
        <v>55</v>
      </c>
      <c r="O1795">
        <v>27</v>
      </c>
      <c r="P1795">
        <v>6</v>
      </c>
    </row>
    <row r="1796" spans="1:16" x14ac:dyDescent="0.2">
      <c r="A1796" t="s">
        <v>358</v>
      </c>
      <c r="B1796" t="s">
        <v>363</v>
      </c>
      <c r="C1796" t="s">
        <v>528</v>
      </c>
      <c r="D1796" t="s">
        <v>410</v>
      </c>
      <c r="E1796">
        <v>267</v>
      </c>
      <c r="F1796">
        <v>101</v>
      </c>
      <c r="G1796">
        <v>116.96</v>
      </c>
      <c r="L1796">
        <v>26</v>
      </c>
      <c r="M1796">
        <v>167</v>
      </c>
      <c r="N1796">
        <v>51</v>
      </c>
      <c r="O1796">
        <v>18</v>
      </c>
      <c r="P1796">
        <v>5</v>
      </c>
    </row>
    <row r="1797" spans="1:16" x14ac:dyDescent="0.2">
      <c r="A1797" t="s">
        <v>358</v>
      </c>
      <c r="B1797" t="s">
        <v>364</v>
      </c>
      <c r="C1797" t="s">
        <v>528</v>
      </c>
      <c r="D1797" t="s">
        <v>410</v>
      </c>
      <c r="E1797">
        <v>45</v>
      </c>
      <c r="F1797">
        <v>5</v>
      </c>
      <c r="G1797">
        <v>57.78</v>
      </c>
      <c r="L1797">
        <v>15</v>
      </c>
      <c r="M1797">
        <v>20</v>
      </c>
      <c r="N1797">
        <v>2</v>
      </c>
      <c r="O1797">
        <v>8</v>
      </c>
    </row>
    <row r="1798" spans="1:16" x14ac:dyDescent="0.2">
      <c r="A1798" t="s">
        <v>358</v>
      </c>
      <c r="B1798" t="s">
        <v>365</v>
      </c>
      <c r="C1798" t="s">
        <v>528</v>
      </c>
      <c r="D1798" t="s">
        <v>410</v>
      </c>
      <c r="E1798">
        <v>10</v>
      </c>
      <c r="F1798">
        <v>2</v>
      </c>
      <c r="G1798">
        <v>88.9</v>
      </c>
      <c r="M1798">
        <v>6</v>
      </c>
      <c r="N1798">
        <v>2</v>
      </c>
      <c r="O1798">
        <v>1</v>
      </c>
      <c r="P1798">
        <v>1</v>
      </c>
    </row>
    <row r="1799" spans="1:16" x14ac:dyDescent="0.2">
      <c r="A1799" t="s">
        <v>358</v>
      </c>
      <c r="B1799" t="s">
        <v>366</v>
      </c>
      <c r="C1799" t="s">
        <v>528</v>
      </c>
      <c r="D1799" t="s">
        <v>410</v>
      </c>
      <c r="E1799">
        <v>2</v>
      </c>
      <c r="F1799">
        <v>2</v>
      </c>
      <c r="G1799">
        <v>139</v>
      </c>
      <c r="M1799">
        <v>2</v>
      </c>
    </row>
    <row r="1800" spans="1:16" x14ac:dyDescent="0.2">
      <c r="A1800" t="s">
        <v>358</v>
      </c>
      <c r="B1800" t="s">
        <v>437</v>
      </c>
      <c r="C1800" t="s">
        <v>529</v>
      </c>
      <c r="D1800" t="s">
        <v>410</v>
      </c>
      <c r="E1800">
        <v>55</v>
      </c>
      <c r="F1800">
        <v>27</v>
      </c>
      <c r="G1800">
        <v>112.09</v>
      </c>
      <c r="L1800">
        <v>7</v>
      </c>
      <c r="M1800">
        <v>25</v>
      </c>
      <c r="N1800">
        <v>20</v>
      </c>
      <c r="O1800">
        <v>1</v>
      </c>
      <c r="P1800">
        <v>2</v>
      </c>
    </row>
    <row r="1801" spans="1:16" x14ac:dyDescent="0.2">
      <c r="A1801" t="s">
        <v>358</v>
      </c>
      <c r="B1801" t="s">
        <v>363</v>
      </c>
      <c r="C1801" t="s">
        <v>529</v>
      </c>
      <c r="D1801" t="s">
        <v>410</v>
      </c>
      <c r="E1801">
        <v>54</v>
      </c>
      <c r="F1801">
        <v>27</v>
      </c>
      <c r="G1801">
        <v>113.83</v>
      </c>
      <c r="L1801">
        <v>6</v>
      </c>
      <c r="M1801">
        <v>25</v>
      </c>
      <c r="N1801">
        <v>20</v>
      </c>
      <c r="O1801">
        <v>1</v>
      </c>
      <c r="P1801">
        <v>2</v>
      </c>
    </row>
    <row r="1802" spans="1:16" x14ac:dyDescent="0.2">
      <c r="A1802" t="s">
        <v>358</v>
      </c>
      <c r="B1802" t="s">
        <v>365</v>
      </c>
      <c r="C1802" t="s">
        <v>529</v>
      </c>
      <c r="D1802" t="s">
        <v>410</v>
      </c>
      <c r="E1802">
        <v>1</v>
      </c>
      <c r="G1802">
        <v>18</v>
      </c>
      <c r="L1802">
        <v>1</v>
      </c>
    </row>
    <row r="1803" spans="1:16" x14ac:dyDescent="0.2">
      <c r="A1803" t="s">
        <v>358</v>
      </c>
      <c r="B1803" t="s">
        <v>437</v>
      </c>
      <c r="C1803" t="s">
        <v>530</v>
      </c>
      <c r="D1803" t="s">
        <v>410</v>
      </c>
      <c r="E1803">
        <v>755</v>
      </c>
      <c r="F1803">
        <v>205</v>
      </c>
      <c r="G1803">
        <v>103.26</v>
      </c>
      <c r="L1803">
        <v>19</v>
      </c>
      <c r="M1803">
        <v>649</v>
      </c>
      <c r="N1803">
        <v>87</v>
      </c>
    </row>
    <row r="1804" spans="1:16" x14ac:dyDescent="0.2">
      <c r="A1804" t="s">
        <v>358</v>
      </c>
      <c r="B1804" t="s">
        <v>363</v>
      </c>
      <c r="C1804" t="s">
        <v>530</v>
      </c>
      <c r="D1804" t="s">
        <v>410</v>
      </c>
      <c r="E1804">
        <v>731</v>
      </c>
      <c r="F1804">
        <v>200</v>
      </c>
      <c r="G1804">
        <v>104.22</v>
      </c>
      <c r="L1804">
        <v>19</v>
      </c>
      <c r="M1804">
        <v>625</v>
      </c>
      <c r="N1804">
        <v>87</v>
      </c>
    </row>
    <row r="1805" spans="1:16" x14ac:dyDescent="0.2">
      <c r="A1805" t="s">
        <v>358</v>
      </c>
      <c r="B1805" t="s">
        <v>365</v>
      </c>
      <c r="C1805" t="s">
        <v>530</v>
      </c>
      <c r="D1805" t="s">
        <v>410</v>
      </c>
      <c r="E1805">
        <v>15</v>
      </c>
      <c r="F1805">
        <v>3</v>
      </c>
      <c r="G1805">
        <v>74.87</v>
      </c>
      <c r="M1805">
        <v>15</v>
      </c>
    </row>
    <row r="1806" spans="1:16" x14ac:dyDescent="0.2">
      <c r="A1806" t="s">
        <v>358</v>
      </c>
      <c r="B1806" t="s">
        <v>366</v>
      </c>
      <c r="C1806" t="s">
        <v>530</v>
      </c>
      <c r="D1806" t="s">
        <v>410</v>
      </c>
      <c r="E1806">
        <v>9</v>
      </c>
      <c r="F1806">
        <v>2</v>
      </c>
      <c r="G1806">
        <v>71.89</v>
      </c>
      <c r="M1806">
        <v>9</v>
      </c>
    </row>
    <row r="1807" spans="1:16" x14ac:dyDescent="0.2">
      <c r="A1807" t="s">
        <v>358</v>
      </c>
      <c r="B1807" t="s">
        <v>437</v>
      </c>
      <c r="C1807" t="s">
        <v>531</v>
      </c>
      <c r="D1807" t="s">
        <v>410</v>
      </c>
      <c r="E1807">
        <v>7035</v>
      </c>
      <c r="F1807">
        <v>1369</v>
      </c>
      <c r="G1807">
        <v>81.510000000000005</v>
      </c>
      <c r="L1807">
        <v>1389</v>
      </c>
      <c r="M1807">
        <v>3373</v>
      </c>
      <c r="N1807">
        <v>1211</v>
      </c>
      <c r="O1807">
        <v>825</v>
      </c>
      <c r="P1807">
        <v>237</v>
      </c>
    </row>
    <row r="1808" spans="1:16" x14ac:dyDescent="0.2">
      <c r="A1808" t="s">
        <v>358</v>
      </c>
      <c r="B1808" t="s">
        <v>363</v>
      </c>
      <c r="C1808" t="s">
        <v>531</v>
      </c>
      <c r="D1808" t="s">
        <v>410</v>
      </c>
      <c r="E1808">
        <v>4852</v>
      </c>
      <c r="F1808">
        <v>1099</v>
      </c>
      <c r="G1808">
        <v>88.83</v>
      </c>
      <c r="L1808">
        <v>780</v>
      </c>
      <c r="M1808">
        <v>2485</v>
      </c>
      <c r="N1808">
        <v>994</v>
      </c>
      <c r="O1808">
        <v>416</v>
      </c>
      <c r="P1808">
        <v>177</v>
      </c>
    </row>
    <row r="1809" spans="1:16" x14ac:dyDescent="0.2">
      <c r="A1809" t="s">
        <v>358</v>
      </c>
      <c r="B1809" t="s">
        <v>364</v>
      </c>
      <c r="C1809" t="s">
        <v>531</v>
      </c>
      <c r="D1809" t="s">
        <v>410</v>
      </c>
      <c r="E1809">
        <v>1841</v>
      </c>
      <c r="F1809">
        <v>205</v>
      </c>
      <c r="G1809">
        <v>60.93</v>
      </c>
      <c r="L1809">
        <v>603</v>
      </c>
      <c r="M1809">
        <v>748</v>
      </c>
      <c r="N1809">
        <v>148</v>
      </c>
      <c r="O1809">
        <v>308</v>
      </c>
      <c r="P1809">
        <v>34</v>
      </c>
    </row>
    <row r="1810" spans="1:16" x14ac:dyDescent="0.2">
      <c r="A1810" t="s">
        <v>358</v>
      </c>
      <c r="B1810" t="s">
        <v>365</v>
      </c>
      <c r="C1810" t="s">
        <v>531</v>
      </c>
      <c r="D1810" t="s">
        <v>410</v>
      </c>
      <c r="E1810">
        <v>189</v>
      </c>
      <c r="F1810">
        <v>32</v>
      </c>
      <c r="G1810">
        <v>84.57</v>
      </c>
      <c r="L1810">
        <v>3</v>
      </c>
      <c r="M1810">
        <v>72</v>
      </c>
      <c r="N1810">
        <v>43</v>
      </c>
      <c r="O1810">
        <v>56</v>
      </c>
      <c r="P1810">
        <v>15</v>
      </c>
    </row>
    <row r="1811" spans="1:16" x14ac:dyDescent="0.2">
      <c r="A1811" t="s">
        <v>358</v>
      </c>
      <c r="B1811" t="s">
        <v>366</v>
      </c>
      <c r="C1811" t="s">
        <v>531</v>
      </c>
      <c r="D1811" t="s">
        <v>410</v>
      </c>
      <c r="E1811">
        <v>153</v>
      </c>
      <c r="F1811">
        <v>33</v>
      </c>
      <c r="G1811">
        <v>93.23</v>
      </c>
      <c r="L1811">
        <v>3</v>
      </c>
      <c r="M1811">
        <v>68</v>
      </c>
      <c r="N1811">
        <v>26</v>
      </c>
      <c r="O1811">
        <v>45</v>
      </c>
      <c r="P1811">
        <v>11</v>
      </c>
    </row>
    <row r="1812" spans="1:16" x14ac:dyDescent="0.2">
      <c r="A1812" t="s">
        <v>358</v>
      </c>
      <c r="B1812" t="s">
        <v>437</v>
      </c>
      <c r="C1812" t="s">
        <v>532</v>
      </c>
      <c r="D1812" t="s">
        <v>410</v>
      </c>
      <c r="E1812">
        <v>2867</v>
      </c>
      <c r="F1812">
        <v>988</v>
      </c>
      <c r="G1812">
        <v>112.31</v>
      </c>
      <c r="L1812">
        <v>718</v>
      </c>
      <c r="M1812">
        <v>1378</v>
      </c>
      <c r="N1812">
        <v>513</v>
      </c>
      <c r="O1812">
        <v>222</v>
      </c>
      <c r="P1812">
        <v>36</v>
      </c>
    </row>
    <row r="1813" spans="1:16" x14ac:dyDescent="0.2">
      <c r="A1813" t="s">
        <v>358</v>
      </c>
      <c r="B1813" t="s">
        <v>363</v>
      </c>
      <c r="C1813" t="s">
        <v>532</v>
      </c>
      <c r="D1813" t="s">
        <v>410</v>
      </c>
      <c r="E1813">
        <v>2828</v>
      </c>
      <c r="F1813">
        <v>981</v>
      </c>
      <c r="G1813">
        <v>112.87</v>
      </c>
      <c r="L1813">
        <v>711</v>
      </c>
      <c r="M1813">
        <v>1355</v>
      </c>
      <c r="N1813">
        <v>511</v>
      </c>
      <c r="O1813">
        <v>215</v>
      </c>
      <c r="P1813">
        <v>36</v>
      </c>
    </row>
    <row r="1814" spans="1:16" x14ac:dyDescent="0.2">
      <c r="A1814" t="s">
        <v>358</v>
      </c>
      <c r="B1814" t="s">
        <v>364</v>
      </c>
      <c r="C1814" t="s">
        <v>532</v>
      </c>
      <c r="D1814" t="s">
        <v>410</v>
      </c>
      <c r="E1814">
        <v>1</v>
      </c>
      <c r="G1814">
        <v>24</v>
      </c>
      <c r="L1814">
        <v>1</v>
      </c>
    </row>
    <row r="1815" spans="1:16" x14ac:dyDescent="0.2">
      <c r="A1815" t="s">
        <v>358</v>
      </c>
      <c r="B1815" t="s">
        <v>365</v>
      </c>
      <c r="C1815" t="s">
        <v>532</v>
      </c>
      <c r="D1815" t="s">
        <v>410</v>
      </c>
      <c r="E1815">
        <v>22</v>
      </c>
      <c r="F1815">
        <v>1</v>
      </c>
      <c r="G1815">
        <v>47.95</v>
      </c>
      <c r="L1815">
        <v>5</v>
      </c>
      <c r="M1815">
        <v>14</v>
      </c>
      <c r="O1815">
        <v>3</v>
      </c>
    </row>
    <row r="1816" spans="1:16" x14ac:dyDescent="0.2">
      <c r="A1816" t="s">
        <v>358</v>
      </c>
      <c r="B1816" t="s">
        <v>366</v>
      </c>
      <c r="C1816" t="s">
        <v>532</v>
      </c>
      <c r="D1816" t="s">
        <v>410</v>
      </c>
      <c r="E1816">
        <v>16</v>
      </c>
      <c r="F1816">
        <v>6</v>
      </c>
      <c r="G1816">
        <v>107.69</v>
      </c>
      <c r="L1816">
        <v>1</v>
      </c>
      <c r="M1816">
        <v>9</v>
      </c>
      <c r="N1816">
        <v>2</v>
      </c>
      <c r="O1816">
        <v>4</v>
      </c>
    </row>
    <row r="1817" spans="1:16" x14ac:dyDescent="0.2">
      <c r="A1817" t="s">
        <v>358</v>
      </c>
      <c r="B1817" t="s">
        <v>437</v>
      </c>
      <c r="C1817" t="s">
        <v>533</v>
      </c>
      <c r="D1817" t="s">
        <v>410</v>
      </c>
      <c r="E1817">
        <v>18562</v>
      </c>
      <c r="F1817">
        <v>3977</v>
      </c>
      <c r="G1817">
        <v>92.55</v>
      </c>
      <c r="L1817">
        <v>8</v>
      </c>
      <c r="M1817">
        <v>15679</v>
      </c>
      <c r="N1817">
        <v>2863</v>
      </c>
      <c r="O1817">
        <v>12</v>
      </c>
    </row>
    <row r="1818" spans="1:16" x14ac:dyDescent="0.2">
      <c r="A1818" t="s">
        <v>358</v>
      </c>
      <c r="B1818" t="s">
        <v>363</v>
      </c>
      <c r="C1818" t="s">
        <v>533</v>
      </c>
      <c r="D1818" t="s">
        <v>410</v>
      </c>
      <c r="E1818">
        <v>17906</v>
      </c>
      <c r="F1818">
        <v>3858</v>
      </c>
      <c r="G1818">
        <v>93.22</v>
      </c>
      <c r="L1818">
        <v>8</v>
      </c>
      <c r="M1818">
        <v>15121</v>
      </c>
      <c r="N1818">
        <v>2767</v>
      </c>
      <c r="O1818">
        <v>10</v>
      </c>
    </row>
    <row r="1819" spans="1:16" x14ac:dyDescent="0.2">
      <c r="A1819" t="s">
        <v>358</v>
      </c>
      <c r="B1819" t="s">
        <v>364</v>
      </c>
      <c r="C1819" t="s">
        <v>533</v>
      </c>
      <c r="D1819" t="s">
        <v>410</v>
      </c>
      <c r="E1819">
        <v>3</v>
      </c>
      <c r="G1819">
        <v>63.33</v>
      </c>
      <c r="M1819">
        <v>1</v>
      </c>
      <c r="N1819">
        <v>2</v>
      </c>
    </row>
    <row r="1820" spans="1:16" x14ac:dyDescent="0.2">
      <c r="A1820" t="s">
        <v>358</v>
      </c>
      <c r="B1820" t="s">
        <v>365</v>
      </c>
      <c r="C1820" t="s">
        <v>533</v>
      </c>
      <c r="D1820" t="s">
        <v>410</v>
      </c>
      <c r="E1820">
        <v>346</v>
      </c>
      <c r="F1820">
        <v>49</v>
      </c>
      <c r="G1820">
        <v>63.53</v>
      </c>
      <c r="M1820">
        <v>259</v>
      </c>
      <c r="N1820">
        <v>87</v>
      </c>
    </row>
    <row r="1821" spans="1:16" x14ac:dyDescent="0.2">
      <c r="A1821" t="s">
        <v>358</v>
      </c>
      <c r="B1821" t="s">
        <v>366</v>
      </c>
      <c r="C1821" t="s">
        <v>533</v>
      </c>
      <c r="D1821" t="s">
        <v>410</v>
      </c>
      <c r="E1821">
        <v>307</v>
      </c>
      <c r="F1821">
        <v>70</v>
      </c>
      <c r="G1821">
        <v>86.55</v>
      </c>
      <c r="M1821">
        <v>298</v>
      </c>
      <c r="N1821">
        <v>7</v>
      </c>
      <c r="O1821">
        <v>2</v>
      </c>
    </row>
    <row r="1822" spans="1:16" x14ac:dyDescent="0.2">
      <c r="A1822" t="s">
        <v>358</v>
      </c>
      <c r="B1822" t="s">
        <v>437</v>
      </c>
      <c r="C1822" t="s">
        <v>534</v>
      </c>
      <c r="D1822" t="s">
        <v>410</v>
      </c>
      <c r="E1822">
        <v>5638</v>
      </c>
      <c r="F1822">
        <v>1586</v>
      </c>
      <c r="G1822">
        <v>97.05</v>
      </c>
      <c r="L1822">
        <v>882</v>
      </c>
      <c r="M1822">
        <v>2964</v>
      </c>
      <c r="N1822">
        <v>1122</v>
      </c>
      <c r="O1822">
        <v>503</v>
      </c>
      <c r="P1822">
        <v>167</v>
      </c>
    </row>
    <row r="1823" spans="1:16" x14ac:dyDescent="0.2">
      <c r="A1823" t="s">
        <v>358</v>
      </c>
      <c r="B1823" t="s">
        <v>363</v>
      </c>
      <c r="C1823" t="s">
        <v>534</v>
      </c>
      <c r="D1823" t="s">
        <v>410</v>
      </c>
      <c r="E1823">
        <v>4525</v>
      </c>
      <c r="F1823">
        <v>1441</v>
      </c>
      <c r="G1823">
        <v>104.57</v>
      </c>
      <c r="L1823">
        <v>619</v>
      </c>
      <c r="M1823">
        <v>2431</v>
      </c>
      <c r="N1823">
        <v>1014</v>
      </c>
      <c r="O1823">
        <v>325</v>
      </c>
      <c r="P1823">
        <v>136</v>
      </c>
    </row>
    <row r="1824" spans="1:16" x14ac:dyDescent="0.2">
      <c r="A1824" t="s">
        <v>358</v>
      </c>
      <c r="B1824" t="s">
        <v>364</v>
      </c>
      <c r="C1824" t="s">
        <v>534</v>
      </c>
      <c r="D1824" t="s">
        <v>410</v>
      </c>
      <c r="E1824">
        <v>857</v>
      </c>
      <c r="F1824">
        <v>91</v>
      </c>
      <c r="G1824">
        <v>59.44</v>
      </c>
      <c r="L1824">
        <v>261</v>
      </c>
      <c r="M1824">
        <v>395</v>
      </c>
      <c r="N1824">
        <v>70</v>
      </c>
      <c r="O1824">
        <v>123</v>
      </c>
      <c r="P1824">
        <v>8</v>
      </c>
    </row>
    <row r="1825" spans="1:16" x14ac:dyDescent="0.2">
      <c r="A1825" t="s">
        <v>358</v>
      </c>
      <c r="B1825" t="s">
        <v>365</v>
      </c>
      <c r="C1825" t="s">
        <v>534</v>
      </c>
      <c r="D1825" t="s">
        <v>410</v>
      </c>
      <c r="E1825">
        <v>130</v>
      </c>
      <c r="F1825">
        <v>23</v>
      </c>
      <c r="G1825">
        <v>87.73</v>
      </c>
      <c r="M1825">
        <v>78</v>
      </c>
      <c r="N1825">
        <v>18</v>
      </c>
      <c r="O1825">
        <v>27</v>
      </c>
      <c r="P1825">
        <v>7</v>
      </c>
    </row>
    <row r="1826" spans="1:16" x14ac:dyDescent="0.2">
      <c r="A1826" t="s">
        <v>358</v>
      </c>
      <c r="B1826" t="s">
        <v>366</v>
      </c>
      <c r="C1826" t="s">
        <v>534</v>
      </c>
      <c r="D1826" t="s">
        <v>410</v>
      </c>
      <c r="E1826">
        <v>126</v>
      </c>
      <c r="F1826">
        <v>31</v>
      </c>
      <c r="G1826">
        <v>92.16</v>
      </c>
      <c r="L1826">
        <v>2</v>
      </c>
      <c r="M1826">
        <v>60</v>
      </c>
      <c r="N1826">
        <v>20</v>
      </c>
      <c r="O1826">
        <v>28</v>
      </c>
      <c r="P1826">
        <v>16</v>
      </c>
    </row>
    <row r="1827" spans="1:16" x14ac:dyDescent="0.2">
      <c r="A1827" t="s">
        <v>358</v>
      </c>
      <c r="B1827" t="s">
        <v>437</v>
      </c>
      <c r="C1827" t="s">
        <v>535</v>
      </c>
      <c r="D1827" t="s">
        <v>410</v>
      </c>
      <c r="E1827">
        <v>1408</v>
      </c>
      <c r="F1827">
        <v>368</v>
      </c>
      <c r="G1827">
        <v>110.8</v>
      </c>
      <c r="L1827">
        <v>369</v>
      </c>
      <c r="M1827">
        <v>708</v>
      </c>
      <c r="N1827">
        <v>179</v>
      </c>
      <c r="O1827">
        <v>113</v>
      </c>
      <c r="P1827">
        <v>38</v>
      </c>
    </row>
    <row r="1828" spans="1:16" x14ac:dyDescent="0.2">
      <c r="A1828" t="s">
        <v>358</v>
      </c>
      <c r="B1828" t="s">
        <v>363</v>
      </c>
      <c r="C1828" t="s">
        <v>535</v>
      </c>
      <c r="D1828" t="s">
        <v>410</v>
      </c>
      <c r="E1828">
        <v>1400</v>
      </c>
      <c r="F1828">
        <v>366</v>
      </c>
      <c r="G1828">
        <v>111.03</v>
      </c>
      <c r="L1828">
        <v>368</v>
      </c>
      <c r="M1828">
        <v>702</v>
      </c>
      <c r="N1828">
        <v>178</v>
      </c>
      <c r="O1828">
        <v>113</v>
      </c>
      <c r="P1828">
        <v>38</v>
      </c>
    </row>
    <row r="1829" spans="1:16" x14ac:dyDescent="0.2">
      <c r="A1829" t="s">
        <v>358</v>
      </c>
      <c r="B1829" t="s">
        <v>365</v>
      </c>
      <c r="C1829" t="s">
        <v>535</v>
      </c>
      <c r="D1829" t="s">
        <v>410</v>
      </c>
      <c r="E1829">
        <v>2</v>
      </c>
      <c r="G1829">
        <v>18.5</v>
      </c>
      <c r="L1829">
        <v>1</v>
      </c>
      <c r="M1829">
        <v>1</v>
      </c>
    </row>
    <row r="1830" spans="1:16" x14ac:dyDescent="0.2">
      <c r="A1830" t="s">
        <v>358</v>
      </c>
      <c r="B1830" t="s">
        <v>366</v>
      </c>
      <c r="C1830" t="s">
        <v>535</v>
      </c>
      <c r="D1830" t="s">
        <v>410</v>
      </c>
      <c r="E1830">
        <v>6</v>
      </c>
      <c r="F1830">
        <v>2</v>
      </c>
      <c r="G1830">
        <v>88</v>
      </c>
      <c r="M1830">
        <v>5</v>
      </c>
      <c r="N1830">
        <v>1</v>
      </c>
    </row>
    <row r="1831" spans="1:16" x14ac:dyDescent="0.2">
      <c r="A1831" t="s">
        <v>358</v>
      </c>
      <c r="B1831" t="s">
        <v>437</v>
      </c>
      <c r="C1831" t="s">
        <v>536</v>
      </c>
      <c r="D1831" t="s">
        <v>410</v>
      </c>
      <c r="E1831">
        <v>13100</v>
      </c>
      <c r="F1831">
        <v>3362</v>
      </c>
      <c r="G1831">
        <v>101.57</v>
      </c>
      <c r="L1831">
        <v>4</v>
      </c>
      <c r="M1831">
        <v>11193</v>
      </c>
      <c r="N1831">
        <v>1898</v>
      </c>
      <c r="O1831">
        <v>5</v>
      </c>
    </row>
    <row r="1832" spans="1:16" x14ac:dyDescent="0.2">
      <c r="A1832" t="s">
        <v>358</v>
      </c>
      <c r="B1832" t="s">
        <v>363</v>
      </c>
      <c r="C1832" t="s">
        <v>536</v>
      </c>
      <c r="D1832" t="s">
        <v>410</v>
      </c>
      <c r="E1832">
        <v>12668</v>
      </c>
      <c r="F1832">
        <v>3300</v>
      </c>
      <c r="G1832">
        <v>102.64</v>
      </c>
      <c r="L1832">
        <v>4</v>
      </c>
      <c r="M1832">
        <v>10812</v>
      </c>
      <c r="N1832">
        <v>1847</v>
      </c>
      <c r="O1832">
        <v>5</v>
      </c>
    </row>
    <row r="1833" spans="1:16" x14ac:dyDescent="0.2">
      <c r="A1833" t="s">
        <v>358</v>
      </c>
      <c r="B1833" t="s">
        <v>364</v>
      </c>
      <c r="C1833" t="s">
        <v>536</v>
      </c>
      <c r="D1833" t="s">
        <v>410</v>
      </c>
      <c r="E1833">
        <v>1</v>
      </c>
      <c r="G1833">
        <v>72</v>
      </c>
      <c r="M1833">
        <v>1</v>
      </c>
    </row>
    <row r="1834" spans="1:16" x14ac:dyDescent="0.2">
      <c r="A1834" t="s">
        <v>358</v>
      </c>
      <c r="B1834" t="s">
        <v>365</v>
      </c>
      <c r="C1834" t="s">
        <v>536</v>
      </c>
      <c r="D1834" t="s">
        <v>410</v>
      </c>
      <c r="E1834">
        <v>204</v>
      </c>
      <c r="F1834">
        <v>25</v>
      </c>
      <c r="G1834">
        <v>64.62</v>
      </c>
      <c r="M1834">
        <v>160</v>
      </c>
      <c r="N1834">
        <v>44</v>
      </c>
    </row>
    <row r="1835" spans="1:16" x14ac:dyDescent="0.2">
      <c r="A1835" t="s">
        <v>358</v>
      </c>
      <c r="B1835" t="s">
        <v>366</v>
      </c>
      <c r="C1835" t="s">
        <v>536</v>
      </c>
      <c r="D1835" t="s">
        <v>410</v>
      </c>
      <c r="E1835">
        <v>227</v>
      </c>
      <c r="F1835">
        <v>37</v>
      </c>
      <c r="G1835">
        <v>75.400000000000006</v>
      </c>
      <c r="M1835">
        <v>220</v>
      </c>
      <c r="N1835">
        <v>7</v>
      </c>
    </row>
    <row r="1836" spans="1:16" x14ac:dyDescent="0.2">
      <c r="A1836" t="s">
        <v>358</v>
      </c>
      <c r="B1836" t="s">
        <v>437</v>
      </c>
      <c r="C1836" t="s">
        <v>537</v>
      </c>
      <c r="D1836" t="s">
        <v>410</v>
      </c>
      <c r="E1836">
        <v>547</v>
      </c>
      <c r="F1836">
        <v>146</v>
      </c>
      <c r="G1836">
        <v>96.03</v>
      </c>
      <c r="L1836">
        <v>70</v>
      </c>
      <c r="M1836">
        <v>313</v>
      </c>
      <c r="N1836">
        <v>104</v>
      </c>
      <c r="O1836">
        <v>42</v>
      </c>
      <c r="P1836">
        <v>18</v>
      </c>
    </row>
    <row r="1837" spans="1:16" x14ac:dyDescent="0.2">
      <c r="A1837" t="s">
        <v>358</v>
      </c>
      <c r="B1837" t="s">
        <v>363</v>
      </c>
      <c r="C1837" t="s">
        <v>537</v>
      </c>
      <c r="D1837" t="s">
        <v>410</v>
      </c>
      <c r="E1837">
        <v>447</v>
      </c>
      <c r="F1837">
        <v>128</v>
      </c>
      <c r="G1837">
        <v>100.79</v>
      </c>
      <c r="L1837">
        <v>55</v>
      </c>
      <c r="M1837">
        <v>252</v>
      </c>
      <c r="N1837">
        <v>93</v>
      </c>
      <c r="O1837">
        <v>31</v>
      </c>
      <c r="P1837">
        <v>16</v>
      </c>
    </row>
    <row r="1838" spans="1:16" x14ac:dyDescent="0.2">
      <c r="A1838" t="s">
        <v>358</v>
      </c>
      <c r="B1838" t="s">
        <v>364</v>
      </c>
      <c r="C1838" t="s">
        <v>537</v>
      </c>
      <c r="D1838" t="s">
        <v>410</v>
      </c>
      <c r="E1838">
        <v>64</v>
      </c>
      <c r="F1838">
        <v>6</v>
      </c>
      <c r="G1838">
        <v>60.41</v>
      </c>
      <c r="L1838">
        <v>15</v>
      </c>
      <c r="M1838">
        <v>36</v>
      </c>
      <c r="N1838">
        <v>4</v>
      </c>
      <c r="O1838">
        <v>8</v>
      </c>
      <c r="P1838">
        <v>1</v>
      </c>
    </row>
    <row r="1839" spans="1:16" x14ac:dyDescent="0.2">
      <c r="A1839" t="s">
        <v>358</v>
      </c>
      <c r="B1839" t="s">
        <v>365</v>
      </c>
      <c r="C1839" t="s">
        <v>537</v>
      </c>
      <c r="D1839" t="s">
        <v>410</v>
      </c>
      <c r="E1839">
        <v>20</v>
      </c>
      <c r="F1839">
        <v>4</v>
      </c>
      <c r="G1839">
        <v>86</v>
      </c>
      <c r="M1839">
        <v>14</v>
      </c>
      <c r="N1839">
        <v>3</v>
      </c>
      <c r="O1839">
        <v>2</v>
      </c>
      <c r="P1839">
        <v>1</v>
      </c>
    </row>
    <row r="1840" spans="1:16" x14ac:dyDescent="0.2">
      <c r="A1840" t="s">
        <v>358</v>
      </c>
      <c r="B1840" t="s">
        <v>366</v>
      </c>
      <c r="C1840" t="s">
        <v>537</v>
      </c>
      <c r="D1840" t="s">
        <v>410</v>
      </c>
      <c r="E1840">
        <v>16</v>
      </c>
      <c r="F1840">
        <v>8</v>
      </c>
      <c r="G1840">
        <v>118.13</v>
      </c>
      <c r="M1840">
        <v>11</v>
      </c>
      <c r="N1840">
        <v>4</v>
      </c>
      <c r="O1840">
        <v>1</v>
      </c>
    </row>
    <row r="1841" spans="1:16" x14ac:dyDescent="0.2">
      <c r="A1841" t="s">
        <v>358</v>
      </c>
      <c r="B1841" t="s">
        <v>437</v>
      </c>
      <c r="C1841" t="s">
        <v>538</v>
      </c>
      <c r="D1841" t="s">
        <v>410</v>
      </c>
      <c r="E1841">
        <v>139</v>
      </c>
      <c r="F1841">
        <v>54</v>
      </c>
      <c r="G1841">
        <v>110.61</v>
      </c>
      <c r="L1841">
        <v>37</v>
      </c>
      <c r="M1841">
        <v>76</v>
      </c>
      <c r="N1841">
        <v>16</v>
      </c>
      <c r="O1841">
        <v>10</v>
      </c>
    </row>
    <row r="1842" spans="1:16" x14ac:dyDescent="0.2">
      <c r="A1842" t="s">
        <v>358</v>
      </c>
      <c r="B1842" t="s">
        <v>363</v>
      </c>
      <c r="C1842" t="s">
        <v>538</v>
      </c>
      <c r="D1842" t="s">
        <v>410</v>
      </c>
      <c r="E1842">
        <v>139</v>
      </c>
      <c r="F1842">
        <v>54</v>
      </c>
      <c r="G1842">
        <v>110.61</v>
      </c>
      <c r="L1842">
        <v>37</v>
      </c>
      <c r="M1842">
        <v>76</v>
      </c>
      <c r="N1842">
        <v>16</v>
      </c>
      <c r="O1842">
        <v>10</v>
      </c>
    </row>
    <row r="1843" spans="1:16" x14ac:dyDescent="0.2">
      <c r="A1843" t="s">
        <v>358</v>
      </c>
      <c r="B1843" t="s">
        <v>437</v>
      </c>
      <c r="C1843" t="s">
        <v>539</v>
      </c>
      <c r="D1843" t="s">
        <v>410</v>
      </c>
      <c r="E1843">
        <v>1575</v>
      </c>
      <c r="F1843">
        <v>348</v>
      </c>
      <c r="G1843">
        <v>88.52</v>
      </c>
      <c r="M1843">
        <v>1382</v>
      </c>
      <c r="N1843">
        <v>191</v>
      </c>
      <c r="O1843">
        <v>2</v>
      </c>
    </row>
    <row r="1844" spans="1:16" x14ac:dyDescent="0.2">
      <c r="A1844" t="s">
        <v>358</v>
      </c>
      <c r="B1844" t="s">
        <v>363</v>
      </c>
      <c r="C1844" t="s">
        <v>539</v>
      </c>
      <c r="D1844" t="s">
        <v>410</v>
      </c>
      <c r="E1844">
        <v>1467</v>
      </c>
      <c r="F1844">
        <v>326</v>
      </c>
      <c r="G1844">
        <v>89.3</v>
      </c>
      <c r="M1844">
        <v>1296</v>
      </c>
      <c r="N1844">
        <v>170</v>
      </c>
      <c r="O1844">
        <v>1</v>
      </c>
    </row>
    <row r="1845" spans="1:16" x14ac:dyDescent="0.2">
      <c r="A1845" t="s">
        <v>358</v>
      </c>
      <c r="B1845" t="s">
        <v>365</v>
      </c>
      <c r="C1845" t="s">
        <v>539</v>
      </c>
      <c r="D1845" t="s">
        <v>410</v>
      </c>
      <c r="E1845">
        <v>65</v>
      </c>
      <c r="F1845">
        <v>11</v>
      </c>
      <c r="G1845">
        <v>68.89</v>
      </c>
      <c r="M1845">
        <v>44</v>
      </c>
      <c r="N1845">
        <v>20</v>
      </c>
      <c r="O1845">
        <v>1</v>
      </c>
    </row>
    <row r="1846" spans="1:16" x14ac:dyDescent="0.2">
      <c r="A1846" t="s">
        <v>358</v>
      </c>
      <c r="B1846" t="s">
        <v>366</v>
      </c>
      <c r="C1846" t="s">
        <v>539</v>
      </c>
      <c r="D1846" t="s">
        <v>410</v>
      </c>
      <c r="E1846">
        <v>43</v>
      </c>
      <c r="F1846">
        <v>11</v>
      </c>
      <c r="G1846">
        <v>91.74</v>
      </c>
      <c r="M1846">
        <v>42</v>
      </c>
      <c r="N1846">
        <v>1</v>
      </c>
    </row>
    <row r="1847" spans="1:16" x14ac:dyDescent="0.2">
      <c r="A1847" t="s">
        <v>358</v>
      </c>
      <c r="B1847" t="s">
        <v>437</v>
      </c>
      <c r="C1847" t="s">
        <v>540</v>
      </c>
      <c r="D1847" t="s">
        <v>410</v>
      </c>
      <c r="E1847">
        <v>920</v>
      </c>
      <c r="F1847">
        <v>215</v>
      </c>
      <c r="G1847">
        <v>86.44</v>
      </c>
      <c r="L1847">
        <v>162</v>
      </c>
      <c r="M1847">
        <v>494</v>
      </c>
      <c r="N1847">
        <v>137</v>
      </c>
      <c r="O1847">
        <v>100</v>
      </c>
      <c r="P1847">
        <v>27</v>
      </c>
    </row>
    <row r="1848" spans="1:16" x14ac:dyDescent="0.2">
      <c r="A1848" t="s">
        <v>358</v>
      </c>
      <c r="B1848" t="s">
        <v>363</v>
      </c>
      <c r="C1848" t="s">
        <v>540</v>
      </c>
      <c r="D1848" t="s">
        <v>410</v>
      </c>
      <c r="E1848">
        <v>604</v>
      </c>
      <c r="F1848">
        <v>182</v>
      </c>
      <c r="G1848">
        <v>101.39</v>
      </c>
      <c r="L1848">
        <v>69</v>
      </c>
      <c r="M1848">
        <v>339</v>
      </c>
      <c r="N1848">
        <v>117</v>
      </c>
      <c r="O1848">
        <v>61</v>
      </c>
      <c r="P1848">
        <v>18</v>
      </c>
    </row>
    <row r="1849" spans="1:16" x14ac:dyDescent="0.2">
      <c r="A1849" t="s">
        <v>358</v>
      </c>
      <c r="B1849" t="s">
        <v>364</v>
      </c>
      <c r="C1849" t="s">
        <v>540</v>
      </c>
      <c r="D1849" t="s">
        <v>410</v>
      </c>
      <c r="E1849">
        <v>295</v>
      </c>
      <c r="F1849">
        <v>27</v>
      </c>
      <c r="G1849">
        <v>55.03</v>
      </c>
      <c r="L1849">
        <v>93</v>
      </c>
      <c r="M1849">
        <v>139</v>
      </c>
      <c r="N1849">
        <v>18</v>
      </c>
      <c r="O1849">
        <v>37</v>
      </c>
      <c r="P1849">
        <v>8</v>
      </c>
    </row>
    <row r="1850" spans="1:16" x14ac:dyDescent="0.2">
      <c r="A1850" t="s">
        <v>358</v>
      </c>
      <c r="B1850" t="s">
        <v>365</v>
      </c>
      <c r="C1850" t="s">
        <v>540</v>
      </c>
      <c r="D1850" t="s">
        <v>410</v>
      </c>
      <c r="E1850">
        <v>11</v>
      </c>
      <c r="F1850">
        <v>2</v>
      </c>
      <c r="G1850">
        <v>84.27</v>
      </c>
      <c r="M1850">
        <v>8</v>
      </c>
      <c r="O1850">
        <v>2</v>
      </c>
      <c r="P1850">
        <v>1</v>
      </c>
    </row>
    <row r="1851" spans="1:16" x14ac:dyDescent="0.2">
      <c r="A1851" t="s">
        <v>358</v>
      </c>
      <c r="B1851" t="s">
        <v>366</v>
      </c>
      <c r="C1851" t="s">
        <v>540</v>
      </c>
      <c r="D1851" t="s">
        <v>410</v>
      </c>
      <c r="E1851">
        <v>10</v>
      </c>
      <c r="F1851">
        <v>4</v>
      </c>
      <c r="G1851">
        <v>112.9</v>
      </c>
      <c r="M1851">
        <v>8</v>
      </c>
      <c r="N1851">
        <v>2</v>
      </c>
    </row>
    <row r="1852" spans="1:16" x14ac:dyDescent="0.2">
      <c r="A1852" t="s">
        <v>358</v>
      </c>
      <c r="B1852" t="s">
        <v>437</v>
      </c>
      <c r="C1852" t="s">
        <v>541</v>
      </c>
      <c r="D1852" t="s">
        <v>410</v>
      </c>
      <c r="E1852">
        <v>308</v>
      </c>
      <c r="F1852">
        <v>119</v>
      </c>
      <c r="G1852">
        <v>125.96</v>
      </c>
      <c r="L1852">
        <v>78</v>
      </c>
      <c r="M1852">
        <v>180</v>
      </c>
      <c r="N1852">
        <v>27</v>
      </c>
      <c r="O1852">
        <v>23</v>
      </c>
    </row>
    <row r="1853" spans="1:16" x14ac:dyDescent="0.2">
      <c r="A1853" t="s">
        <v>358</v>
      </c>
      <c r="B1853" t="s">
        <v>363</v>
      </c>
      <c r="C1853" t="s">
        <v>541</v>
      </c>
      <c r="D1853" t="s">
        <v>410</v>
      </c>
      <c r="E1853">
        <v>306</v>
      </c>
      <c r="F1853">
        <v>118</v>
      </c>
      <c r="G1853">
        <v>125.93</v>
      </c>
      <c r="L1853">
        <v>78</v>
      </c>
      <c r="M1853">
        <v>178</v>
      </c>
      <c r="N1853">
        <v>27</v>
      </c>
      <c r="O1853">
        <v>23</v>
      </c>
    </row>
    <row r="1854" spans="1:16" x14ac:dyDescent="0.2">
      <c r="A1854" t="s">
        <v>358</v>
      </c>
      <c r="B1854" t="s">
        <v>365</v>
      </c>
      <c r="C1854" t="s">
        <v>541</v>
      </c>
      <c r="D1854" t="s">
        <v>410</v>
      </c>
      <c r="E1854">
        <v>1</v>
      </c>
      <c r="G1854">
        <v>83</v>
      </c>
      <c r="M1854">
        <v>1</v>
      </c>
    </row>
    <row r="1855" spans="1:16" x14ac:dyDescent="0.2">
      <c r="A1855" t="s">
        <v>358</v>
      </c>
      <c r="B1855" t="s">
        <v>366</v>
      </c>
      <c r="C1855" t="s">
        <v>541</v>
      </c>
      <c r="D1855" t="s">
        <v>410</v>
      </c>
      <c r="E1855">
        <v>1</v>
      </c>
      <c r="F1855">
        <v>1</v>
      </c>
      <c r="G1855">
        <v>178</v>
      </c>
      <c r="M1855">
        <v>1</v>
      </c>
    </row>
    <row r="1856" spans="1:16" x14ac:dyDescent="0.2">
      <c r="A1856" t="s">
        <v>358</v>
      </c>
      <c r="B1856" t="s">
        <v>437</v>
      </c>
      <c r="C1856" t="s">
        <v>542</v>
      </c>
      <c r="D1856" t="s">
        <v>410</v>
      </c>
      <c r="E1856">
        <v>2038</v>
      </c>
      <c r="F1856">
        <v>489</v>
      </c>
      <c r="G1856">
        <v>91.54</v>
      </c>
      <c r="M1856">
        <v>1785</v>
      </c>
      <c r="N1856">
        <v>252</v>
      </c>
      <c r="O1856">
        <v>1</v>
      </c>
    </row>
    <row r="1857" spans="1:16" x14ac:dyDescent="0.2">
      <c r="A1857" t="s">
        <v>358</v>
      </c>
      <c r="B1857" t="s">
        <v>363</v>
      </c>
      <c r="C1857" t="s">
        <v>542</v>
      </c>
      <c r="D1857" t="s">
        <v>410</v>
      </c>
      <c r="E1857">
        <v>1993</v>
      </c>
      <c r="F1857">
        <v>474</v>
      </c>
      <c r="G1857">
        <v>91.42</v>
      </c>
      <c r="M1857">
        <v>1747</v>
      </c>
      <c r="N1857">
        <v>245</v>
      </c>
      <c r="O1857">
        <v>1</v>
      </c>
    </row>
    <row r="1858" spans="1:16" x14ac:dyDescent="0.2">
      <c r="A1858" t="s">
        <v>358</v>
      </c>
      <c r="B1858" t="s">
        <v>364</v>
      </c>
      <c r="C1858" t="s">
        <v>542</v>
      </c>
      <c r="D1858" t="s">
        <v>410</v>
      </c>
      <c r="E1858">
        <v>1</v>
      </c>
      <c r="F1858">
        <v>1</v>
      </c>
      <c r="G1858">
        <v>129</v>
      </c>
      <c r="M1858">
        <v>1</v>
      </c>
    </row>
    <row r="1859" spans="1:16" x14ac:dyDescent="0.2">
      <c r="A1859" t="s">
        <v>358</v>
      </c>
      <c r="B1859" t="s">
        <v>365</v>
      </c>
      <c r="C1859" t="s">
        <v>542</v>
      </c>
      <c r="D1859" t="s">
        <v>410</v>
      </c>
      <c r="E1859">
        <v>23</v>
      </c>
      <c r="F1859">
        <v>8</v>
      </c>
      <c r="G1859">
        <v>96.83</v>
      </c>
      <c r="M1859">
        <v>16</v>
      </c>
      <c r="N1859">
        <v>7</v>
      </c>
    </row>
    <row r="1860" spans="1:16" x14ac:dyDescent="0.2">
      <c r="A1860" t="s">
        <v>358</v>
      </c>
      <c r="B1860" t="s">
        <v>366</v>
      </c>
      <c r="C1860" t="s">
        <v>542</v>
      </c>
      <c r="D1860" t="s">
        <v>410</v>
      </c>
      <c r="E1860">
        <v>21</v>
      </c>
      <c r="F1860">
        <v>6</v>
      </c>
      <c r="G1860">
        <v>94.71</v>
      </c>
      <c r="M1860">
        <v>21</v>
      </c>
    </row>
    <row r="1861" spans="1:16" x14ac:dyDescent="0.2">
      <c r="A1861" t="s">
        <v>358</v>
      </c>
      <c r="B1861" t="s">
        <v>437</v>
      </c>
      <c r="C1861" t="s">
        <v>543</v>
      </c>
      <c r="D1861" t="s">
        <v>410</v>
      </c>
      <c r="E1861">
        <v>471</v>
      </c>
      <c r="F1861">
        <v>79</v>
      </c>
      <c r="G1861">
        <v>81.47</v>
      </c>
      <c r="L1861">
        <v>90</v>
      </c>
      <c r="M1861">
        <v>256</v>
      </c>
      <c r="N1861">
        <v>77</v>
      </c>
      <c r="O1861">
        <v>38</v>
      </c>
      <c r="P1861">
        <v>10</v>
      </c>
    </row>
    <row r="1862" spans="1:16" x14ac:dyDescent="0.2">
      <c r="A1862" t="s">
        <v>358</v>
      </c>
      <c r="B1862" t="s">
        <v>363</v>
      </c>
      <c r="C1862" t="s">
        <v>543</v>
      </c>
      <c r="D1862" t="s">
        <v>410</v>
      </c>
      <c r="E1862">
        <v>332</v>
      </c>
      <c r="F1862">
        <v>72</v>
      </c>
      <c r="G1862">
        <v>92.16</v>
      </c>
      <c r="L1862">
        <v>52</v>
      </c>
      <c r="M1862">
        <v>195</v>
      </c>
      <c r="N1862">
        <v>63</v>
      </c>
      <c r="O1862">
        <v>15</v>
      </c>
      <c r="P1862">
        <v>7</v>
      </c>
    </row>
    <row r="1863" spans="1:16" x14ac:dyDescent="0.2">
      <c r="A1863" t="s">
        <v>358</v>
      </c>
      <c r="B1863" t="s">
        <v>364</v>
      </c>
      <c r="C1863" t="s">
        <v>543</v>
      </c>
      <c r="D1863" t="s">
        <v>410</v>
      </c>
      <c r="E1863">
        <v>116</v>
      </c>
      <c r="F1863">
        <v>5</v>
      </c>
      <c r="G1863">
        <v>52.75</v>
      </c>
      <c r="L1863">
        <v>38</v>
      </c>
      <c r="M1863">
        <v>47</v>
      </c>
      <c r="N1863">
        <v>6</v>
      </c>
      <c r="O1863">
        <v>23</v>
      </c>
      <c r="P1863">
        <v>2</v>
      </c>
    </row>
    <row r="1864" spans="1:16" x14ac:dyDescent="0.2">
      <c r="A1864" t="s">
        <v>358</v>
      </c>
      <c r="B1864" t="s">
        <v>365</v>
      </c>
      <c r="C1864" t="s">
        <v>543</v>
      </c>
      <c r="D1864" t="s">
        <v>410</v>
      </c>
      <c r="E1864">
        <v>11</v>
      </c>
      <c r="F1864">
        <v>1</v>
      </c>
      <c r="G1864">
        <v>73.27</v>
      </c>
      <c r="M1864">
        <v>4</v>
      </c>
      <c r="N1864">
        <v>6</v>
      </c>
      <c r="P1864">
        <v>1</v>
      </c>
    </row>
    <row r="1865" spans="1:16" x14ac:dyDescent="0.2">
      <c r="A1865" t="s">
        <v>358</v>
      </c>
      <c r="B1865" t="s">
        <v>366</v>
      </c>
      <c r="C1865" t="s">
        <v>543</v>
      </c>
      <c r="D1865" t="s">
        <v>410</v>
      </c>
      <c r="E1865">
        <v>12</v>
      </c>
      <c r="F1865">
        <v>1</v>
      </c>
      <c r="G1865">
        <v>71.08</v>
      </c>
      <c r="M1865">
        <v>10</v>
      </c>
      <c r="N1865">
        <v>2</v>
      </c>
    </row>
    <row r="1866" spans="1:16" x14ac:dyDescent="0.2">
      <c r="A1866" t="s">
        <v>358</v>
      </c>
      <c r="B1866" t="s">
        <v>437</v>
      </c>
      <c r="C1866" t="s">
        <v>544</v>
      </c>
      <c r="D1866" t="s">
        <v>410</v>
      </c>
      <c r="E1866">
        <v>223</v>
      </c>
      <c r="F1866">
        <v>117</v>
      </c>
      <c r="G1866">
        <v>140.16999999999999</v>
      </c>
      <c r="L1866">
        <v>54</v>
      </c>
      <c r="M1866">
        <v>134</v>
      </c>
      <c r="N1866">
        <v>30</v>
      </c>
      <c r="O1866">
        <v>5</v>
      </c>
    </row>
    <row r="1867" spans="1:16" x14ac:dyDescent="0.2">
      <c r="A1867" t="s">
        <v>358</v>
      </c>
      <c r="B1867" t="s">
        <v>363</v>
      </c>
      <c r="C1867" t="s">
        <v>544</v>
      </c>
      <c r="D1867" t="s">
        <v>410</v>
      </c>
      <c r="E1867">
        <v>220</v>
      </c>
      <c r="F1867">
        <v>116</v>
      </c>
      <c r="G1867">
        <v>141</v>
      </c>
      <c r="L1867">
        <v>53</v>
      </c>
      <c r="M1867">
        <v>132</v>
      </c>
      <c r="N1867">
        <v>30</v>
      </c>
      <c r="O1867">
        <v>5</v>
      </c>
    </row>
    <row r="1868" spans="1:16" x14ac:dyDescent="0.2">
      <c r="A1868" t="s">
        <v>358</v>
      </c>
      <c r="B1868" t="s">
        <v>365</v>
      </c>
      <c r="C1868" t="s">
        <v>544</v>
      </c>
      <c r="D1868" t="s">
        <v>410</v>
      </c>
      <c r="E1868">
        <v>2</v>
      </c>
      <c r="G1868">
        <v>45.5</v>
      </c>
      <c r="L1868">
        <v>1</v>
      </c>
      <c r="M1868">
        <v>1</v>
      </c>
    </row>
    <row r="1869" spans="1:16" x14ac:dyDescent="0.2">
      <c r="A1869" t="s">
        <v>358</v>
      </c>
      <c r="B1869" t="s">
        <v>366</v>
      </c>
      <c r="C1869" t="s">
        <v>544</v>
      </c>
      <c r="D1869" t="s">
        <v>410</v>
      </c>
      <c r="E1869">
        <v>1</v>
      </c>
      <c r="F1869">
        <v>1</v>
      </c>
      <c r="G1869">
        <v>148</v>
      </c>
      <c r="M1869">
        <v>1</v>
      </c>
    </row>
    <row r="1870" spans="1:16" x14ac:dyDescent="0.2">
      <c r="A1870" t="s">
        <v>358</v>
      </c>
      <c r="B1870" t="s">
        <v>437</v>
      </c>
      <c r="C1870" t="s">
        <v>545</v>
      </c>
      <c r="D1870" t="s">
        <v>410</v>
      </c>
      <c r="E1870">
        <v>1347</v>
      </c>
      <c r="F1870">
        <v>387</v>
      </c>
      <c r="G1870">
        <v>105.27</v>
      </c>
      <c r="M1870">
        <v>1192</v>
      </c>
      <c r="N1870">
        <v>155</v>
      </c>
    </row>
    <row r="1871" spans="1:16" x14ac:dyDescent="0.2">
      <c r="A1871" t="s">
        <v>358</v>
      </c>
      <c r="B1871" t="s">
        <v>363</v>
      </c>
      <c r="C1871" t="s">
        <v>545</v>
      </c>
      <c r="D1871" t="s">
        <v>410</v>
      </c>
      <c r="E1871">
        <v>1275</v>
      </c>
      <c r="F1871">
        <v>369</v>
      </c>
      <c r="G1871">
        <v>106.24</v>
      </c>
      <c r="M1871">
        <v>1140</v>
      </c>
      <c r="N1871">
        <v>135</v>
      </c>
    </row>
    <row r="1872" spans="1:16" x14ac:dyDescent="0.2">
      <c r="A1872" t="s">
        <v>358</v>
      </c>
      <c r="B1872" t="s">
        <v>364</v>
      </c>
      <c r="C1872" t="s">
        <v>545</v>
      </c>
      <c r="D1872" t="s">
        <v>410</v>
      </c>
      <c r="E1872">
        <v>1</v>
      </c>
      <c r="G1872">
        <v>116</v>
      </c>
      <c r="M1872">
        <v>1</v>
      </c>
    </row>
    <row r="1873" spans="1:16" x14ac:dyDescent="0.2">
      <c r="A1873" t="s">
        <v>358</v>
      </c>
      <c r="B1873" t="s">
        <v>365</v>
      </c>
      <c r="C1873" t="s">
        <v>545</v>
      </c>
      <c r="D1873" t="s">
        <v>410</v>
      </c>
      <c r="E1873">
        <v>43</v>
      </c>
      <c r="F1873">
        <v>9</v>
      </c>
      <c r="G1873">
        <v>76.81</v>
      </c>
      <c r="M1873">
        <v>27</v>
      </c>
      <c r="N1873">
        <v>16</v>
      </c>
    </row>
    <row r="1874" spans="1:16" x14ac:dyDescent="0.2">
      <c r="A1874" t="s">
        <v>358</v>
      </c>
      <c r="B1874" t="s">
        <v>366</v>
      </c>
      <c r="C1874" t="s">
        <v>545</v>
      </c>
      <c r="D1874" t="s">
        <v>410</v>
      </c>
      <c r="E1874">
        <v>28</v>
      </c>
      <c r="F1874">
        <v>9</v>
      </c>
      <c r="G1874">
        <v>104.57</v>
      </c>
      <c r="M1874">
        <v>24</v>
      </c>
      <c r="N1874">
        <v>4</v>
      </c>
    </row>
    <row r="1875" spans="1:16" x14ac:dyDescent="0.2">
      <c r="A1875" t="s">
        <v>358</v>
      </c>
      <c r="B1875" t="s">
        <v>437</v>
      </c>
      <c r="C1875" t="s">
        <v>546</v>
      </c>
      <c r="D1875" t="s">
        <v>410</v>
      </c>
      <c r="E1875">
        <v>2513</v>
      </c>
      <c r="F1875">
        <v>718</v>
      </c>
      <c r="G1875">
        <v>99.44</v>
      </c>
      <c r="L1875">
        <v>366</v>
      </c>
      <c r="M1875">
        <v>1440</v>
      </c>
      <c r="N1875">
        <v>445</v>
      </c>
      <c r="O1875">
        <v>177</v>
      </c>
      <c r="P1875">
        <v>85</v>
      </c>
    </row>
    <row r="1876" spans="1:16" x14ac:dyDescent="0.2">
      <c r="A1876" t="s">
        <v>358</v>
      </c>
      <c r="B1876" t="s">
        <v>363</v>
      </c>
      <c r="C1876" t="s">
        <v>546</v>
      </c>
      <c r="D1876" t="s">
        <v>410</v>
      </c>
      <c r="E1876">
        <v>1972</v>
      </c>
      <c r="F1876">
        <v>625</v>
      </c>
      <c r="G1876">
        <v>105.05</v>
      </c>
      <c r="L1876">
        <v>296</v>
      </c>
      <c r="M1876">
        <v>1058</v>
      </c>
      <c r="N1876">
        <v>412</v>
      </c>
      <c r="O1876">
        <v>140</v>
      </c>
      <c r="P1876">
        <v>66</v>
      </c>
    </row>
    <row r="1877" spans="1:16" x14ac:dyDescent="0.2">
      <c r="A1877" t="s">
        <v>358</v>
      </c>
      <c r="B1877" t="s">
        <v>364</v>
      </c>
      <c r="C1877" t="s">
        <v>546</v>
      </c>
      <c r="D1877" t="s">
        <v>410</v>
      </c>
      <c r="E1877">
        <v>463</v>
      </c>
      <c r="F1877">
        <v>73</v>
      </c>
      <c r="G1877">
        <v>75.790000000000006</v>
      </c>
      <c r="L1877">
        <v>68</v>
      </c>
      <c r="M1877">
        <v>330</v>
      </c>
      <c r="N1877">
        <v>16</v>
      </c>
      <c r="O1877">
        <v>33</v>
      </c>
      <c r="P1877">
        <v>16</v>
      </c>
    </row>
    <row r="1878" spans="1:16" x14ac:dyDescent="0.2">
      <c r="A1878" t="s">
        <v>358</v>
      </c>
      <c r="B1878" t="s">
        <v>365</v>
      </c>
      <c r="C1878" t="s">
        <v>546</v>
      </c>
      <c r="D1878" t="s">
        <v>410</v>
      </c>
      <c r="E1878">
        <v>31</v>
      </c>
      <c r="F1878">
        <v>6</v>
      </c>
      <c r="G1878">
        <v>97.48</v>
      </c>
      <c r="L1878">
        <v>1</v>
      </c>
      <c r="M1878">
        <v>15</v>
      </c>
      <c r="N1878">
        <v>10</v>
      </c>
      <c r="O1878">
        <v>2</v>
      </c>
      <c r="P1878">
        <v>3</v>
      </c>
    </row>
    <row r="1879" spans="1:16" x14ac:dyDescent="0.2">
      <c r="A1879" t="s">
        <v>358</v>
      </c>
      <c r="B1879" t="s">
        <v>366</v>
      </c>
      <c r="C1879" t="s">
        <v>546</v>
      </c>
      <c r="D1879" t="s">
        <v>410</v>
      </c>
      <c r="E1879">
        <v>47</v>
      </c>
      <c r="F1879">
        <v>14</v>
      </c>
      <c r="G1879">
        <v>98.43</v>
      </c>
      <c r="L1879">
        <v>1</v>
      </c>
      <c r="M1879">
        <v>37</v>
      </c>
      <c r="N1879">
        <v>7</v>
      </c>
      <c r="O1879">
        <v>2</v>
      </c>
    </row>
    <row r="1880" spans="1:16" x14ac:dyDescent="0.2">
      <c r="A1880" t="s">
        <v>358</v>
      </c>
      <c r="B1880" t="s">
        <v>437</v>
      </c>
      <c r="C1880" t="s">
        <v>547</v>
      </c>
      <c r="D1880" t="s">
        <v>410</v>
      </c>
      <c r="E1880">
        <v>495</v>
      </c>
      <c r="F1880">
        <v>202</v>
      </c>
      <c r="G1880">
        <v>137.59</v>
      </c>
      <c r="L1880">
        <v>122</v>
      </c>
      <c r="M1880">
        <v>279</v>
      </c>
      <c r="N1880">
        <v>75</v>
      </c>
      <c r="O1880">
        <v>18</v>
      </c>
      <c r="P1880">
        <v>1</v>
      </c>
    </row>
    <row r="1881" spans="1:16" x14ac:dyDescent="0.2">
      <c r="A1881" t="s">
        <v>358</v>
      </c>
      <c r="B1881" t="s">
        <v>363</v>
      </c>
      <c r="C1881" t="s">
        <v>547</v>
      </c>
      <c r="D1881" t="s">
        <v>410</v>
      </c>
      <c r="E1881">
        <v>492</v>
      </c>
      <c r="F1881">
        <v>201</v>
      </c>
      <c r="G1881">
        <v>137.93</v>
      </c>
      <c r="L1881">
        <v>121</v>
      </c>
      <c r="M1881">
        <v>277</v>
      </c>
      <c r="N1881">
        <v>75</v>
      </c>
      <c r="O1881">
        <v>18</v>
      </c>
      <c r="P1881">
        <v>1</v>
      </c>
    </row>
    <row r="1882" spans="1:16" x14ac:dyDescent="0.2">
      <c r="A1882" t="s">
        <v>358</v>
      </c>
      <c r="B1882" t="s">
        <v>365</v>
      </c>
      <c r="C1882" t="s">
        <v>547</v>
      </c>
      <c r="D1882" t="s">
        <v>410</v>
      </c>
      <c r="E1882">
        <v>2</v>
      </c>
      <c r="G1882">
        <v>3</v>
      </c>
      <c r="L1882">
        <v>1</v>
      </c>
      <c r="M1882">
        <v>1</v>
      </c>
    </row>
    <row r="1883" spans="1:16" x14ac:dyDescent="0.2">
      <c r="A1883" t="s">
        <v>358</v>
      </c>
      <c r="B1883" t="s">
        <v>366</v>
      </c>
      <c r="C1883" t="s">
        <v>547</v>
      </c>
      <c r="D1883" t="s">
        <v>410</v>
      </c>
      <c r="E1883">
        <v>1</v>
      </c>
      <c r="F1883">
        <v>1</v>
      </c>
      <c r="G1883">
        <v>239</v>
      </c>
      <c r="M1883">
        <v>1</v>
      </c>
    </row>
    <row r="1884" spans="1:16" x14ac:dyDescent="0.2">
      <c r="A1884" t="s">
        <v>358</v>
      </c>
      <c r="B1884" t="s">
        <v>437</v>
      </c>
      <c r="C1884" t="s">
        <v>548</v>
      </c>
      <c r="D1884" t="s">
        <v>410</v>
      </c>
      <c r="E1884">
        <v>5597</v>
      </c>
      <c r="F1884">
        <v>1326</v>
      </c>
      <c r="G1884">
        <v>96.08</v>
      </c>
      <c r="L1884">
        <v>2</v>
      </c>
      <c r="M1884">
        <v>4792</v>
      </c>
      <c r="N1884">
        <v>796</v>
      </c>
      <c r="O1884">
        <v>7</v>
      </c>
    </row>
    <row r="1885" spans="1:16" x14ac:dyDescent="0.2">
      <c r="A1885" t="s">
        <v>358</v>
      </c>
      <c r="B1885" t="s">
        <v>363</v>
      </c>
      <c r="C1885" t="s">
        <v>548</v>
      </c>
      <c r="D1885" t="s">
        <v>410</v>
      </c>
      <c r="E1885">
        <v>5387</v>
      </c>
      <c r="F1885">
        <v>1279</v>
      </c>
      <c r="G1885">
        <v>96.55</v>
      </c>
      <c r="L1885">
        <v>2</v>
      </c>
      <c r="M1885">
        <v>4616</v>
      </c>
      <c r="N1885">
        <v>762</v>
      </c>
      <c r="O1885">
        <v>7</v>
      </c>
    </row>
    <row r="1886" spans="1:16" x14ac:dyDescent="0.2">
      <c r="A1886" t="s">
        <v>358</v>
      </c>
      <c r="B1886" t="s">
        <v>365</v>
      </c>
      <c r="C1886" t="s">
        <v>548</v>
      </c>
      <c r="D1886" t="s">
        <v>410</v>
      </c>
      <c r="E1886">
        <v>115</v>
      </c>
      <c r="F1886">
        <v>21</v>
      </c>
      <c r="G1886">
        <v>80.040000000000006</v>
      </c>
      <c r="M1886">
        <v>83</v>
      </c>
      <c r="N1886">
        <v>32</v>
      </c>
    </row>
    <row r="1887" spans="1:16" x14ac:dyDescent="0.2">
      <c r="A1887" t="s">
        <v>358</v>
      </c>
      <c r="B1887" t="s">
        <v>366</v>
      </c>
      <c r="C1887" t="s">
        <v>548</v>
      </c>
      <c r="D1887" t="s">
        <v>410</v>
      </c>
      <c r="E1887">
        <v>95</v>
      </c>
      <c r="F1887">
        <v>26</v>
      </c>
      <c r="G1887">
        <v>88.66</v>
      </c>
      <c r="M1887">
        <v>93</v>
      </c>
      <c r="N1887">
        <v>2</v>
      </c>
    </row>
    <row r="1888" spans="1:16" x14ac:dyDescent="0.2">
      <c r="A1888" t="s">
        <v>358</v>
      </c>
      <c r="B1888" t="s">
        <v>437</v>
      </c>
      <c r="C1888" t="s">
        <v>549</v>
      </c>
      <c r="D1888" t="s">
        <v>410</v>
      </c>
      <c r="E1888">
        <v>1572</v>
      </c>
      <c r="F1888">
        <v>364</v>
      </c>
      <c r="G1888">
        <v>91.1</v>
      </c>
      <c r="L1888">
        <v>211</v>
      </c>
      <c r="M1888">
        <v>915</v>
      </c>
      <c r="N1888">
        <v>272</v>
      </c>
      <c r="O1888">
        <v>130</v>
      </c>
      <c r="P1888">
        <v>44</v>
      </c>
    </row>
    <row r="1889" spans="1:16" x14ac:dyDescent="0.2">
      <c r="A1889" t="s">
        <v>358</v>
      </c>
      <c r="B1889" t="s">
        <v>363</v>
      </c>
      <c r="C1889" t="s">
        <v>549</v>
      </c>
      <c r="D1889" t="s">
        <v>410</v>
      </c>
      <c r="E1889">
        <v>1182</v>
      </c>
      <c r="F1889">
        <v>284</v>
      </c>
      <c r="G1889">
        <v>95.12</v>
      </c>
      <c r="L1889">
        <v>154</v>
      </c>
      <c r="M1889">
        <v>649</v>
      </c>
      <c r="N1889">
        <v>256</v>
      </c>
      <c r="O1889">
        <v>96</v>
      </c>
      <c r="P1889">
        <v>27</v>
      </c>
    </row>
    <row r="1890" spans="1:16" x14ac:dyDescent="0.2">
      <c r="A1890" t="s">
        <v>358</v>
      </c>
      <c r="B1890" t="s">
        <v>364</v>
      </c>
      <c r="C1890" t="s">
        <v>549</v>
      </c>
      <c r="D1890" t="s">
        <v>410</v>
      </c>
      <c r="E1890">
        <v>350</v>
      </c>
      <c r="F1890">
        <v>66</v>
      </c>
      <c r="G1890">
        <v>77.22</v>
      </c>
      <c r="L1890">
        <v>57</v>
      </c>
      <c r="M1890">
        <v>236</v>
      </c>
      <c r="N1890">
        <v>11</v>
      </c>
      <c r="O1890">
        <v>29</v>
      </c>
      <c r="P1890">
        <v>17</v>
      </c>
    </row>
    <row r="1891" spans="1:16" x14ac:dyDescent="0.2">
      <c r="A1891" t="s">
        <v>358</v>
      </c>
      <c r="B1891" t="s">
        <v>365</v>
      </c>
      <c r="C1891" t="s">
        <v>549</v>
      </c>
      <c r="D1891" t="s">
        <v>410</v>
      </c>
      <c r="E1891">
        <v>22</v>
      </c>
      <c r="F1891">
        <v>8</v>
      </c>
      <c r="G1891">
        <v>89.14</v>
      </c>
      <c r="M1891">
        <v>15</v>
      </c>
      <c r="N1891">
        <v>3</v>
      </c>
      <c r="O1891">
        <v>4</v>
      </c>
    </row>
    <row r="1892" spans="1:16" x14ac:dyDescent="0.2">
      <c r="A1892" t="s">
        <v>358</v>
      </c>
      <c r="B1892" t="s">
        <v>366</v>
      </c>
      <c r="C1892" t="s">
        <v>549</v>
      </c>
      <c r="D1892" t="s">
        <v>410</v>
      </c>
      <c r="E1892">
        <v>18</v>
      </c>
      <c r="F1892">
        <v>6</v>
      </c>
      <c r="G1892">
        <v>99</v>
      </c>
      <c r="M1892">
        <v>15</v>
      </c>
      <c r="N1892">
        <v>2</v>
      </c>
      <c r="O1892">
        <v>1</v>
      </c>
    </row>
    <row r="1893" spans="1:16" x14ac:dyDescent="0.2">
      <c r="A1893" t="s">
        <v>358</v>
      </c>
      <c r="B1893" t="s">
        <v>437</v>
      </c>
      <c r="C1893" t="s">
        <v>550</v>
      </c>
      <c r="D1893" t="s">
        <v>410</v>
      </c>
      <c r="E1893">
        <v>516</v>
      </c>
      <c r="F1893">
        <v>250</v>
      </c>
      <c r="G1893">
        <v>145.69999999999999</v>
      </c>
      <c r="L1893">
        <v>77</v>
      </c>
      <c r="M1893">
        <v>277</v>
      </c>
      <c r="N1893">
        <v>122</v>
      </c>
      <c r="O1893">
        <v>20</v>
      </c>
      <c r="P1893">
        <v>20</v>
      </c>
    </row>
    <row r="1894" spans="1:16" x14ac:dyDescent="0.2">
      <c r="A1894" t="s">
        <v>358</v>
      </c>
      <c r="B1894" t="s">
        <v>363</v>
      </c>
      <c r="C1894" t="s">
        <v>550</v>
      </c>
      <c r="D1894" t="s">
        <v>410</v>
      </c>
      <c r="E1894">
        <v>513</v>
      </c>
      <c r="F1894">
        <v>249</v>
      </c>
      <c r="G1894">
        <v>145.99</v>
      </c>
      <c r="L1894">
        <v>76</v>
      </c>
      <c r="M1894">
        <v>276</v>
      </c>
      <c r="N1894">
        <v>121</v>
      </c>
      <c r="O1894">
        <v>20</v>
      </c>
      <c r="P1894">
        <v>20</v>
      </c>
    </row>
    <row r="1895" spans="1:16" x14ac:dyDescent="0.2">
      <c r="A1895" t="s">
        <v>358</v>
      </c>
      <c r="B1895" t="s">
        <v>364</v>
      </c>
      <c r="C1895" t="s">
        <v>550</v>
      </c>
      <c r="D1895" t="s">
        <v>410</v>
      </c>
      <c r="E1895">
        <v>1</v>
      </c>
      <c r="G1895">
        <v>87</v>
      </c>
      <c r="L1895">
        <v>1</v>
      </c>
    </row>
    <row r="1896" spans="1:16" x14ac:dyDescent="0.2">
      <c r="A1896" t="s">
        <v>358</v>
      </c>
      <c r="B1896" t="s">
        <v>365</v>
      </c>
      <c r="C1896" t="s">
        <v>550</v>
      </c>
      <c r="D1896" t="s">
        <v>410</v>
      </c>
      <c r="E1896">
        <v>1</v>
      </c>
      <c r="G1896">
        <v>56</v>
      </c>
      <c r="N1896">
        <v>1</v>
      </c>
    </row>
    <row r="1897" spans="1:16" x14ac:dyDescent="0.2">
      <c r="A1897" t="s">
        <v>358</v>
      </c>
      <c r="B1897" t="s">
        <v>366</v>
      </c>
      <c r="C1897" t="s">
        <v>550</v>
      </c>
      <c r="D1897" t="s">
        <v>410</v>
      </c>
      <c r="E1897">
        <v>1</v>
      </c>
      <c r="F1897">
        <v>1</v>
      </c>
      <c r="G1897">
        <v>146</v>
      </c>
      <c r="M1897">
        <v>1</v>
      </c>
    </row>
    <row r="1898" spans="1:16" x14ac:dyDescent="0.2">
      <c r="A1898" t="s">
        <v>358</v>
      </c>
      <c r="B1898" t="s">
        <v>437</v>
      </c>
      <c r="C1898" t="s">
        <v>551</v>
      </c>
      <c r="D1898" t="s">
        <v>410</v>
      </c>
      <c r="E1898">
        <v>4377</v>
      </c>
      <c r="F1898">
        <v>809</v>
      </c>
      <c r="G1898">
        <v>89.15</v>
      </c>
      <c r="L1898">
        <v>3</v>
      </c>
      <c r="M1898">
        <v>3747</v>
      </c>
      <c r="N1898">
        <v>626</v>
      </c>
      <c r="O1898">
        <v>1</v>
      </c>
    </row>
    <row r="1899" spans="1:16" x14ac:dyDescent="0.2">
      <c r="A1899" t="s">
        <v>358</v>
      </c>
      <c r="B1899" t="s">
        <v>363</v>
      </c>
      <c r="C1899" t="s">
        <v>551</v>
      </c>
      <c r="D1899" t="s">
        <v>410</v>
      </c>
      <c r="E1899">
        <v>4282</v>
      </c>
      <c r="F1899">
        <v>782</v>
      </c>
      <c r="G1899">
        <v>89.04</v>
      </c>
      <c r="L1899">
        <v>3</v>
      </c>
      <c r="M1899">
        <v>3667</v>
      </c>
      <c r="N1899">
        <v>611</v>
      </c>
      <c r="O1899">
        <v>1</v>
      </c>
    </row>
    <row r="1900" spans="1:16" x14ac:dyDescent="0.2">
      <c r="A1900" t="s">
        <v>358</v>
      </c>
      <c r="B1900" t="s">
        <v>364</v>
      </c>
      <c r="C1900" t="s">
        <v>551</v>
      </c>
      <c r="D1900" t="s">
        <v>410</v>
      </c>
      <c r="E1900">
        <v>1</v>
      </c>
      <c r="F1900">
        <v>1</v>
      </c>
      <c r="G1900">
        <v>226</v>
      </c>
      <c r="M1900">
        <v>1</v>
      </c>
    </row>
    <row r="1901" spans="1:16" x14ac:dyDescent="0.2">
      <c r="A1901" t="s">
        <v>358</v>
      </c>
      <c r="B1901" t="s">
        <v>365</v>
      </c>
      <c r="C1901" t="s">
        <v>551</v>
      </c>
      <c r="D1901" t="s">
        <v>410</v>
      </c>
      <c r="E1901">
        <v>41</v>
      </c>
      <c r="F1901">
        <v>8</v>
      </c>
      <c r="G1901">
        <v>84.83</v>
      </c>
      <c r="M1901">
        <v>27</v>
      </c>
      <c r="N1901">
        <v>14</v>
      </c>
    </row>
    <row r="1902" spans="1:16" x14ac:dyDescent="0.2">
      <c r="A1902" t="s">
        <v>358</v>
      </c>
      <c r="B1902" t="s">
        <v>366</v>
      </c>
      <c r="C1902" t="s">
        <v>551</v>
      </c>
      <c r="D1902" t="s">
        <v>410</v>
      </c>
      <c r="E1902">
        <v>53</v>
      </c>
      <c r="F1902">
        <v>18</v>
      </c>
      <c r="G1902">
        <v>98.57</v>
      </c>
      <c r="M1902">
        <v>52</v>
      </c>
      <c r="N1902">
        <v>1</v>
      </c>
    </row>
    <row r="1903" spans="1:16" x14ac:dyDescent="0.2">
      <c r="A1903" t="s">
        <v>358</v>
      </c>
      <c r="B1903" t="s">
        <v>437</v>
      </c>
      <c r="C1903" t="s">
        <v>552</v>
      </c>
      <c r="D1903" t="s">
        <v>410</v>
      </c>
      <c r="E1903">
        <v>822</v>
      </c>
      <c r="F1903">
        <v>160</v>
      </c>
      <c r="G1903">
        <v>82.71</v>
      </c>
      <c r="L1903">
        <v>133</v>
      </c>
      <c r="M1903">
        <v>449</v>
      </c>
      <c r="N1903">
        <v>141</v>
      </c>
      <c r="O1903">
        <v>75</v>
      </c>
      <c r="P1903">
        <v>24</v>
      </c>
    </row>
    <row r="1904" spans="1:16" x14ac:dyDescent="0.2">
      <c r="A1904" t="s">
        <v>358</v>
      </c>
      <c r="B1904" t="s">
        <v>363</v>
      </c>
      <c r="C1904" t="s">
        <v>552</v>
      </c>
      <c r="D1904" t="s">
        <v>410</v>
      </c>
      <c r="E1904">
        <v>560</v>
      </c>
      <c r="F1904">
        <v>134</v>
      </c>
      <c r="G1904">
        <v>92.04</v>
      </c>
      <c r="L1904">
        <v>75</v>
      </c>
      <c r="M1904">
        <v>312</v>
      </c>
      <c r="N1904">
        <v>117</v>
      </c>
      <c r="O1904">
        <v>42</v>
      </c>
      <c r="P1904">
        <v>14</v>
      </c>
    </row>
    <row r="1905" spans="1:16" x14ac:dyDescent="0.2">
      <c r="A1905" t="s">
        <v>358</v>
      </c>
      <c r="B1905" t="s">
        <v>364</v>
      </c>
      <c r="C1905" t="s">
        <v>552</v>
      </c>
      <c r="D1905" t="s">
        <v>410</v>
      </c>
      <c r="E1905">
        <v>216</v>
      </c>
      <c r="F1905">
        <v>22</v>
      </c>
      <c r="G1905">
        <v>60.03</v>
      </c>
      <c r="L1905">
        <v>58</v>
      </c>
      <c r="M1905">
        <v>110</v>
      </c>
      <c r="N1905">
        <v>12</v>
      </c>
      <c r="O1905">
        <v>29</v>
      </c>
      <c r="P1905">
        <v>7</v>
      </c>
    </row>
    <row r="1906" spans="1:16" x14ac:dyDescent="0.2">
      <c r="A1906" t="s">
        <v>358</v>
      </c>
      <c r="B1906" t="s">
        <v>365</v>
      </c>
      <c r="C1906" t="s">
        <v>552</v>
      </c>
      <c r="D1906" t="s">
        <v>410</v>
      </c>
      <c r="E1906">
        <v>27</v>
      </c>
      <c r="F1906">
        <v>3</v>
      </c>
      <c r="G1906">
        <v>84.41</v>
      </c>
      <c r="M1906">
        <v>12</v>
      </c>
      <c r="N1906">
        <v>11</v>
      </c>
      <c r="O1906">
        <v>3</v>
      </c>
      <c r="P1906">
        <v>1</v>
      </c>
    </row>
    <row r="1907" spans="1:16" x14ac:dyDescent="0.2">
      <c r="A1907" t="s">
        <v>358</v>
      </c>
      <c r="B1907" t="s">
        <v>366</v>
      </c>
      <c r="C1907" t="s">
        <v>552</v>
      </c>
      <c r="D1907" t="s">
        <v>410</v>
      </c>
      <c r="E1907">
        <v>19</v>
      </c>
      <c r="F1907">
        <v>1</v>
      </c>
      <c r="G1907">
        <v>63.21</v>
      </c>
      <c r="M1907">
        <v>15</v>
      </c>
      <c r="N1907">
        <v>1</v>
      </c>
      <c r="O1907">
        <v>1</v>
      </c>
      <c r="P1907">
        <v>2</v>
      </c>
    </row>
    <row r="1908" spans="1:16" x14ac:dyDescent="0.2">
      <c r="A1908" t="s">
        <v>358</v>
      </c>
      <c r="B1908" t="s">
        <v>437</v>
      </c>
      <c r="C1908" t="s">
        <v>553</v>
      </c>
      <c r="D1908" t="s">
        <v>410</v>
      </c>
      <c r="E1908">
        <v>183</v>
      </c>
      <c r="F1908">
        <v>84</v>
      </c>
      <c r="G1908">
        <v>126.46</v>
      </c>
      <c r="L1908">
        <v>36</v>
      </c>
      <c r="M1908">
        <v>109</v>
      </c>
      <c r="N1908">
        <v>21</v>
      </c>
      <c r="O1908">
        <v>15</v>
      </c>
      <c r="P1908">
        <v>2</v>
      </c>
    </row>
    <row r="1909" spans="1:16" x14ac:dyDescent="0.2">
      <c r="A1909" t="s">
        <v>358</v>
      </c>
      <c r="B1909" t="s">
        <v>363</v>
      </c>
      <c r="C1909" t="s">
        <v>553</v>
      </c>
      <c r="D1909" t="s">
        <v>410</v>
      </c>
      <c r="E1909">
        <v>181</v>
      </c>
      <c r="F1909">
        <v>84</v>
      </c>
      <c r="G1909">
        <v>127.22</v>
      </c>
      <c r="L1909">
        <v>34</v>
      </c>
      <c r="M1909">
        <v>109</v>
      </c>
      <c r="N1909">
        <v>21</v>
      </c>
      <c r="O1909">
        <v>15</v>
      </c>
      <c r="P1909">
        <v>2</v>
      </c>
    </row>
    <row r="1910" spans="1:16" x14ac:dyDescent="0.2">
      <c r="A1910" t="s">
        <v>358</v>
      </c>
      <c r="B1910" t="s">
        <v>364</v>
      </c>
      <c r="C1910" t="s">
        <v>553</v>
      </c>
      <c r="D1910" t="s">
        <v>410</v>
      </c>
      <c r="E1910">
        <v>1</v>
      </c>
      <c r="G1910">
        <v>108</v>
      </c>
      <c r="L1910">
        <v>1</v>
      </c>
    </row>
    <row r="1911" spans="1:16" x14ac:dyDescent="0.2">
      <c r="A1911" t="s">
        <v>358</v>
      </c>
      <c r="B1911" t="s">
        <v>365</v>
      </c>
      <c r="C1911" t="s">
        <v>553</v>
      </c>
      <c r="D1911" t="s">
        <v>410</v>
      </c>
      <c r="E1911">
        <v>1</v>
      </c>
      <c r="G1911">
        <v>9</v>
      </c>
      <c r="L1911">
        <v>1</v>
      </c>
    </row>
    <row r="1912" spans="1:16" x14ac:dyDescent="0.2">
      <c r="A1912" t="s">
        <v>358</v>
      </c>
      <c r="B1912" t="s">
        <v>437</v>
      </c>
      <c r="C1912" t="s">
        <v>554</v>
      </c>
      <c r="D1912" t="s">
        <v>410</v>
      </c>
      <c r="E1912">
        <v>1911</v>
      </c>
      <c r="F1912">
        <v>405</v>
      </c>
      <c r="G1912">
        <v>89.64</v>
      </c>
      <c r="L1912">
        <v>1</v>
      </c>
      <c r="M1912">
        <v>1637</v>
      </c>
      <c r="N1912">
        <v>273</v>
      </c>
    </row>
    <row r="1913" spans="1:16" x14ac:dyDescent="0.2">
      <c r="A1913" t="s">
        <v>358</v>
      </c>
      <c r="B1913" t="s">
        <v>363</v>
      </c>
      <c r="C1913" t="s">
        <v>554</v>
      </c>
      <c r="D1913" t="s">
        <v>410</v>
      </c>
      <c r="E1913">
        <v>1808</v>
      </c>
      <c r="F1913">
        <v>385</v>
      </c>
      <c r="G1913">
        <v>90.35</v>
      </c>
      <c r="L1913">
        <v>1</v>
      </c>
      <c r="M1913">
        <v>1557</v>
      </c>
      <c r="N1913">
        <v>250</v>
      </c>
    </row>
    <row r="1914" spans="1:16" x14ac:dyDescent="0.2">
      <c r="A1914" t="s">
        <v>358</v>
      </c>
      <c r="B1914" t="s">
        <v>365</v>
      </c>
      <c r="C1914" t="s">
        <v>554</v>
      </c>
      <c r="D1914" t="s">
        <v>410</v>
      </c>
      <c r="E1914">
        <v>58</v>
      </c>
      <c r="F1914">
        <v>9</v>
      </c>
      <c r="G1914">
        <v>69.400000000000006</v>
      </c>
      <c r="M1914">
        <v>37</v>
      </c>
      <c r="N1914">
        <v>21</v>
      </c>
    </row>
    <row r="1915" spans="1:16" x14ac:dyDescent="0.2">
      <c r="A1915" t="s">
        <v>358</v>
      </c>
      <c r="B1915" t="s">
        <v>366</v>
      </c>
      <c r="C1915" t="s">
        <v>554</v>
      </c>
      <c r="D1915" t="s">
        <v>410</v>
      </c>
      <c r="E1915">
        <v>45</v>
      </c>
      <c r="F1915">
        <v>11</v>
      </c>
      <c r="G1915">
        <v>87.22</v>
      </c>
      <c r="M1915">
        <v>43</v>
      </c>
      <c r="N1915">
        <v>2</v>
      </c>
    </row>
    <row r="1916" spans="1:16" x14ac:dyDescent="0.2">
      <c r="A1916" t="s">
        <v>358</v>
      </c>
      <c r="B1916" t="s">
        <v>437</v>
      </c>
      <c r="C1916" t="s">
        <v>555</v>
      </c>
      <c r="D1916" t="s">
        <v>410</v>
      </c>
      <c r="E1916">
        <v>1251</v>
      </c>
      <c r="F1916">
        <v>218</v>
      </c>
      <c r="G1916">
        <v>76.63</v>
      </c>
      <c r="L1916">
        <v>230</v>
      </c>
      <c r="M1916">
        <v>684</v>
      </c>
      <c r="N1916">
        <v>169</v>
      </c>
      <c r="O1916">
        <v>113</v>
      </c>
      <c r="P1916">
        <v>54</v>
      </c>
    </row>
    <row r="1917" spans="1:16" x14ac:dyDescent="0.2">
      <c r="A1917" t="s">
        <v>358</v>
      </c>
      <c r="B1917" t="s">
        <v>363</v>
      </c>
      <c r="C1917" t="s">
        <v>555</v>
      </c>
      <c r="D1917" t="s">
        <v>410</v>
      </c>
      <c r="E1917">
        <v>953</v>
      </c>
      <c r="F1917">
        <v>168</v>
      </c>
      <c r="G1917">
        <v>77.260000000000005</v>
      </c>
      <c r="L1917">
        <v>194</v>
      </c>
      <c r="M1917">
        <v>506</v>
      </c>
      <c r="N1917">
        <v>150</v>
      </c>
      <c r="O1917">
        <v>73</v>
      </c>
      <c r="P1917">
        <v>30</v>
      </c>
    </row>
    <row r="1918" spans="1:16" x14ac:dyDescent="0.2">
      <c r="A1918" t="s">
        <v>358</v>
      </c>
      <c r="B1918" t="s">
        <v>364</v>
      </c>
      <c r="C1918" t="s">
        <v>555</v>
      </c>
      <c r="D1918" t="s">
        <v>410</v>
      </c>
      <c r="E1918">
        <v>235</v>
      </c>
      <c r="F1918">
        <v>33</v>
      </c>
      <c r="G1918">
        <v>71.62</v>
      </c>
      <c r="L1918">
        <v>36</v>
      </c>
      <c r="M1918">
        <v>152</v>
      </c>
      <c r="N1918">
        <v>11</v>
      </c>
      <c r="O1918">
        <v>21</v>
      </c>
      <c r="P1918">
        <v>15</v>
      </c>
    </row>
    <row r="1919" spans="1:16" x14ac:dyDescent="0.2">
      <c r="A1919" t="s">
        <v>358</v>
      </c>
      <c r="B1919" t="s">
        <v>365</v>
      </c>
      <c r="C1919" t="s">
        <v>555</v>
      </c>
      <c r="D1919" t="s">
        <v>410</v>
      </c>
      <c r="E1919">
        <v>44</v>
      </c>
      <c r="F1919">
        <v>8</v>
      </c>
      <c r="G1919">
        <v>75.14</v>
      </c>
      <c r="M1919">
        <v>19</v>
      </c>
      <c r="N1919">
        <v>4</v>
      </c>
      <c r="O1919">
        <v>14</v>
      </c>
      <c r="P1919">
        <v>6</v>
      </c>
    </row>
    <row r="1920" spans="1:16" x14ac:dyDescent="0.2">
      <c r="A1920" t="s">
        <v>358</v>
      </c>
      <c r="B1920" t="s">
        <v>366</v>
      </c>
      <c r="C1920" t="s">
        <v>555</v>
      </c>
      <c r="D1920" t="s">
        <v>410</v>
      </c>
      <c r="E1920">
        <v>19</v>
      </c>
      <c r="F1920">
        <v>9</v>
      </c>
      <c r="G1920">
        <v>110.32</v>
      </c>
      <c r="M1920">
        <v>7</v>
      </c>
      <c r="N1920">
        <v>4</v>
      </c>
      <c r="O1920">
        <v>5</v>
      </c>
      <c r="P1920">
        <v>3</v>
      </c>
    </row>
    <row r="1921" spans="1:16" x14ac:dyDescent="0.2">
      <c r="A1921" t="s">
        <v>358</v>
      </c>
      <c r="B1921" t="s">
        <v>437</v>
      </c>
      <c r="C1921" t="s">
        <v>556</v>
      </c>
      <c r="D1921" t="s">
        <v>410</v>
      </c>
      <c r="E1921">
        <v>414</v>
      </c>
      <c r="F1921">
        <v>169</v>
      </c>
      <c r="G1921">
        <v>113.85</v>
      </c>
      <c r="L1921">
        <v>108</v>
      </c>
      <c r="M1921">
        <v>197</v>
      </c>
      <c r="N1921">
        <v>58</v>
      </c>
      <c r="O1921">
        <v>27</v>
      </c>
      <c r="P1921">
        <v>24</v>
      </c>
    </row>
    <row r="1922" spans="1:16" x14ac:dyDescent="0.2">
      <c r="A1922" t="s">
        <v>358</v>
      </c>
      <c r="B1922" t="s">
        <v>363</v>
      </c>
      <c r="C1922" t="s">
        <v>556</v>
      </c>
      <c r="D1922" t="s">
        <v>410</v>
      </c>
      <c r="E1922">
        <v>385</v>
      </c>
      <c r="F1922">
        <v>151</v>
      </c>
      <c r="G1922">
        <v>110.65</v>
      </c>
      <c r="L1922">
        <v>106</v>
      </c>
      <c r="M1922">
        <v>174</v>
      </c>
      <c r="N1922">
        <v>57</v>
      </c>
      <c r="O1922">
        <v>25</v>
      </c>
      <c r="P1922">
        <v>23</v>
      </c>
    </row>
    <row r="1923" spans="1:16" x14ac:dyDescent="0.2">
      <c r="A1923" t="s">
        <v>358</v>
      </c>
      <c r="B1923" t="s">
        <v>364</v>
      </c>
      <c r="C1923" t="s">
        <v>556</v>
      </c>
      <c r="D1923" t="s">
        <v>410</v>
      </c>
      <c r="E1923">
        <v>16</v>
      </c>
      <c r="F1923">
        <v>14</v>
      </c>
      <c r="G1923">
        <v>221.69</v>
      </c>
      <c r="L1923">
        <v>1</v>
      </c>
      <c r="M1923">
        <v>14</v>
      </c>
      <c r="O1923">
        <v>1</v>
      </c>
    </row>
    <row r="1924" spans="1:16" x14ac:dyDescent="0.2">
      <c r="A1924" t="s">
        <v>358</v>
      </c>
      <c r="B1924" t="s">
        <v>365</v>
      </c>
      <c r="C1924" t="s">
        <v>556</v>
      </c>
      <c r="D1924" t="s">
        <v>410</v>
      </c>
      <c r="E1924">
        <v>11</v>
      </c>
      <c r="F1924">
        <v>3</v>
      </c>
      <c r="G1924">
        <v>74.180000000000007</v>
      </c>
      <c r="L1924">
        <v>1</v>
      </c>
      <c r="M1924">
        <v>7</v>
      </c>
      <c r="N1924">
        <v>1</v>
      </c>
      <c r="O1924">
        <v>1</v>
      </c>
      <c r="P1924">
        <v>1</v>
      </c>
    </row>
    <row r="1925" spans="1:16" x14ac:dyDescent="0.2">
      <c r="A1925" t="s">
        <v>358</v>
      </c>
      <c r="B1925" t="s">
        <v>366</v>
      </c>
      <c r="C1925" t="s">
        <v>556</v>
      </c>
      <c r="D1925" t="s">
        <v>410</v>
      </c>
      <c r="E1925">
        <v>2</v>
      </c>
      <c r="F1925">
        <v>1</v>
      </c>
      <c r="G1925">
        <v>86</v>
      </c>
      <c r="M1925">
        <v>2</v>
      </c>
    </row>
    <row r="1926" spans="1:16" x14ac:dyDescent="0.2">
      <c r="A1926" t="s">
        <v>358</v>
      </c>
      <c r="B1926" t="s">
        <v>437</v>
      </c>
      <c r="C1926" t="s">
        <v>557</v>
      </c>
      <c r="D1926" t="s">
        <v>410</v>
      </c>
      <c r="E1926">
        <v>3035</v>
      </c>
      <c r="F1926">
        <v>622</v>
      </c>
      <c r="G1926">
        <v>89.66</v>
      </c>
      <c r="L1926">
        <v>2</v>
      </c>
      <c r="M1926">
        <v>2579</v>
      </c>
      <c r="N1926">
        <v>454</v>
      </c>
    </row>
    <row r="1927" spans="1:16" x14ac:dyDescent="0.2">
      <c r="A1927" t="s">
        <v>358</v>
      </c>
      <c r="B1927" t="s">
        <v>363</v>
      </c>
      <c r="C1927" t="s">
        <v>557</v>
      </c>
      <c r="D1927" t="s">
        <v>410</v>
      </c>
      <c r="E1927">
        <v>2921</v>
      </c>
      <c r="F1927">
        <v>609</v>
      </c>
      <c r="G1927">
        <v>90.54</v>
      </c>
      <c r="L1927">
        <v>2</v>
      </c>
      <c r="M1927">
        <v>2475</v>
      </c>
      <c r="N1927">
        <v>444</v>
      </c>
    </row>
    <row r="1928" spans="1:16" x14ac:dyDescent="0.2">
      <c r="A1928" t="s">
        <v>358</v>
      </c>
      <c r="B1928" t="s">
        <v>364</v>
      </c>
      <c r="C1928" t="s">
        <v>557</v>
      </c>
      <c r="D1928" t="s">
        <v>410</v>
      </c>
      <c r="E1928">
        <v>2</v>
      </c>
      <c r="G1928">
        <v>74</v>
      </c>
      <c r="M1928">
        <v>2</v>
      </c>
    </row>
    <row r="1929" spans="1:16" x14ac:dyDescent="0.2">
      <c r="A1929" t="s">
        <v>358</v>
      </c>
      <c r="B1929" t="s">
        <v>365</v>
      </c>
      <c r="C1929" t="s">
        <v>557</v>
      </c>
      <c r="D1929" t="s">
        <v>410</v>
      </c>
      <c r="E1929">
        <v>62</v>
      </c>
      <c r="F1929">
        <v>3</v>
      </c>
      <c r="G1929">
        <v>56.35</v>
      </c>
      <c r="M1929">
        <v>53</v>
      </c>
      <c r="N1929">
        <v>9</v>
      </c>
    </row>
    <row r="1930" spans="1:16" x14ac:dyDescent="0.2">
      <c r="A1930" t="s">
        <v>358</v>
      </c>
      <c r="B1930" t="s">
        <v>366</v>
      </c>
      <c r="C1930" t="s">
        <v>557</v>
      </c>
      <c r="D1930" t="s">
        <v>410</v>
      </c>
      <c r="E1930">
        <v>50</v>
      </c>
      <c r="F1930">
        <v>10</v>
      </c>
      <c r="G1930">
        <v>80.260000000000005</v>
      </c>
      <c r="M1930">
        <v>49</v>
      </c>
      <c r="N1930">
        <v>1</v>
      </c>
    </row>
    <row r="1931" spans="1:16" x14ac:dyDescent="0.2">
      <c r="A1931" t="s">
        <v>358</v>
      </c>
      <c r="B1931" t="s">
        <v>437</v>
      </c>
      <c r="C1931" t="s">
        <v>558</v>
      </c>
      <c r="D1931" t="s">
        <v>410</v>
      </c>
      <c r="E1931">
        <v>1896</v>
      </c>
      <c r="F1931">
        <v>579</v>
      </c>
      <c r="G1931">
        <v>99.43</v>
      </c>
      <c r="L1931">
        <v>272</v>
      </c>
      <c r="M1931">
        <v>1085</v>
      </c>
      <c r="N1931">
        <v>322</v>
      </c>
      <c r="O1931">
        <v>144</v>
      </c>
      <c r="P1931">
        <v>73</v>
      </c>
    </row>
    <row r="1932" spans="1:16" x14ac:dyDescent="0.2">
      <c r="A1932" t="s">
        <v>358</v>
      </c>
      <c r="B1932" t="s">
        <v>363</v>
      </c>
      <c r="C1932" t="s">
        <v>558</v>
      </c>
      <c r="D1932" t="s">
        <v>410</v>
      </c>
      <c r="E1932">
        <v>1530</v>
      </c>
      <c r="F1932">
        <v>505</v>
      </c>
      <c r="G1932">
        <v>104.5</v>
      </c>
      <c r="L1932">
        <v>214</v>
      </c>
      <c r="M1932">
        <v>855</v>
      </c>
      <c r="N1932">
        <v>302</v>
      </c>
      <c r="O1932">
        <v>112</v>
      </c>
      <c r="P1932">
        <v>47</v>
      </c>
    </row>
    <row r="1933" spans="1:16" x14ac:dyDescent="0.2">
      <c r="A1933" t="s">
        <v>358</v>
      </c>
      <c r="B1933" t="s">
        <v>364</v>
      </c>
      <c r="C1933" t="s">
        <v>558</v>
      </c>
      <c r="D1933" t="s">
        <v>410</v>
      </c>
      <c r="E1933">
        <v>315</v>
      </c>
      <c r="F1933">
        <v>59</v>
      </c>
      <c r="G1933">
        <v>75.64</v>
      </c>
      <c r="L1933">
        <v>58</v>
      </c>
      <c r="M1933">
        <v>197</v>
      </c>
      <c r="N1933">
        <v>12</v>
      </c>
      <c r="O1933">
        <v>26</v>
      </c>
      <c r="P1933">
        <v>22</v>
      </c>
    </row>
    <row r="1934" spans="1:16" x14ac:dyDescent="0.2">
      <c r="A1934" t="s">
        <v>358</v>
      </c>
      <c r="B1934" t="s">
        <v>365</v>
      </c>
      <c r="C1934" t="s">
        <v>558</v>
      </c>
      <c r="D1934" t="s">
        <v>410</v>
      </c>
      <c r="E1934">
        <v>32</v>
      </c>
      <c r="F1934">
        <v>11</v>
      </c>
      <c r="G1934">
        <v>100.66</v>
      </c>
      <c r="M1934">
        <v>20</v>
      </c>
      <c r="N1934">
        <v>8</v>
      </c>
      <c r="O1934">
        <v>4</v>
      </c>
    </row>
    <row r="1935" spans="1:16" x14ac:dyDescent="0.2">
      <c r="A1935" t="s">
        <v>358</v>
      </c>
      <c r="B1935" t="s">
        <v>366</v>
      </c>
      <c r="C1935" t="s">
        <v>558</v>
      </c>
      <c r="D1935" t="s">
        <v>410</v>
      </c>
      <c r="E1935">
        <v>19</v>
      </c>
      <c r="F1935">
        <v>4</v>
      </c>
      <c r="G1935">
        <v>83.37</v>
      </c>
      <c r="M1935">
        <v>13</v>
      </c>
      <c r="O1935">
        <v>2</v>
      </c>
      <c r="P1935">
        <v>4</v>
      </c>
    </row>
    <row r="1936" spans="1:16" x14ac:dyDescent="0.2">
      <c r="A1936" t="s">
        <v>358</v>
      </c>
      <c r="B1936" t="s">
        <v>437</v>
      </c>
      <c r="C1936" t="s">
        <v>559</v>
      </c>
      <c r="D1936" t="s">
        <v>410</v>
      </c>
      <c r="E1936">
        <v>223</v>
      </c>
      <c r="F1936">
        <v>101</v>
      </c>
      <c r="G1936">
        <v>128.28</v>
      </c>
      <c r="L1936">
        <v>48</v>
      </c>
      <c r="M1936">
        <v>93</v>
      </c>
      <c r="N1936">
        <v>61</v>
      </c>
      <c r="O1936">
        <v>13</v>
      </c>
      <c r="P1936">
        <v>8</v>
      </c>
    </row>
    <row r="1937" spans="1:16" x14ac:dyDescent="0.2">
      <c r="A1937" t="s">
        <v>358</v>
      </c>
      <c r="B1937" t="s">
        <v>363</v>
      </c>
      <c r="C1937" t="s">
        <v>559</v>
      </c>
      <c r="D1937" t="s">
        <v>410</v>
      </c>
      <c r="E1937">
        <v>221</v>
      </c>
      <c r="F1937">
        <v>100</v>
      </c>
      <c r="G1937">
        <v>127.97</v>
      </c>
      <c r="L1937">
        <v>48</v>
      </c>
      <c r="M1937">
        <v>93</v>
      </c>
      <c r="N1937">
        <v>59</v>
      </c>
      <c r="O1937">
        <v>13</v>
      </c>
      <c r="P1937">
        <v>8</v>
      </c>
    </row>
    <row r="1938" spans="1:16" x14ac:dyDescent="0.2">
      <c r="A1938" t="s">
        <v>358</v>
      </c>
      <c r="B1938" t="s">
        <v>365</v>
      </c>
      <c r="C1938" t="s">
        <v>559</v>
      </c>
      <c r="D1938" t="s">
        <v>410</v>
      </c>
      <c r="E1938">
        <v>2</v>
      </c>
      <c r="F1938">
        <v>1</v>
      </c>
      <c r="G1938">
        <v>162</v>
      </c>
      <c r="N1938">
        <v>2</v>
      </c>
    </row>
    <row r="1939" spans="1:16" x14ac:dyDescent="0.2">
      <c r="A1939" t="s">
        <v>358</v>
      </c>
      <c r="B1939" t="s">
        <v>437</v>
      </c>
      <c r="C1939" t="s">
        <v>560</v>
      </c>
      <c r="D1939" t="s">
        <v>410</v>
      </c>
      <c r="E1939">
        <v>4410</v>
      </c>
      <c r="F1939">
        <v>1025</v>
      </c>
      <c r="G1939">
        <v>91.22</v>
      </c>
      <c r="L1939">
        <v>1</v>
      </c>
      <c r="M1939">
        <v>3679</v>
      </c>
      <c r="N1939">
        <v>729</v>
      </c>
      <c r="O1939">
        <v>1</v>
      </c>
    </row>
    <row r="1940" spans="1:16" x14ac:dyDescent="0.2">
      <c r="A1940" t="s">
        <v>358</v>
      </c>
      <c r="B1940" t="s">
        <v>363</v>
      </c>
      <c r="C1940" t="s">
        <v>560</v>
      </c>
      <c r="D1940" t="s">
        <v>410</v>
      </c>
      <c r="E1940">
        <v>4297</v>
      </c>
      <c r="F1940">
        <v>1000</v>
      </c>
      <c r="G1940">
        <v>91.28</v>
      </c>
      <c r="L1940">
        <v>1</v>
      </c>
      <c r="M1940">
        <v>3588</v>
      </c>
      <c r="N1940">
        <v>707</v>
      </c>
      <c r="O1940">
        <v>1</v>
      </c>
    </row>
    <row r="1941" spans="1:16" x14ac:dyDescent="0.2">
      <c r="A1941" t="s">
        <v>358</v>
      </c>
      <c r="B1941" t="s">
        <v>364</v>
      </c>
      <c r="C1941" t="s">
        <v>560</v>
      </c>
      <c r="D1941" t="s">
        <v>410</v>
      </c>
      <c r="E1941">
        <v>3</v>
      </c>
      <c r="F1941">
        <v>3</v>
      </c>
      <c r="G1941">
        <v>215</v>
      </c>
      <c r="M1941">
        <v>3</v>
      </c>
    </row>
    <row r="1942" spans="1:16" x14ac:dyDescent="0.2">
      <c r="A1942" t="s">
        <v>358</v>
      </c>
      <c r="B1942" t="s">
        <v>365</v>
      </c>
      <c r="C1942" t="s">
        <v>560</v>
      </c>
      <c r="D1942" t="s">
        <v>410</v>
      </c>
      <c r="E1942">
        <v>76</v>
      </c>
      <c r="F1942">
        <v>12</v>
      </c>
      <c r="G1942">
        <v>81.36</v>
      </c>
      <c r="M1942">
        <v>56</v>
      </c>
      <c r="N1942">
        <v>20</v>
      </c>
    </row>
    <row r="1943" spans="1:16" x14ac:dyDescent="0.2">
      <c r="A1943" t="s">
        <v>358</v>
      </c>
      <c r="B1943" t="s">
        <v>366</v>
      </c>
      <c r="C1943" t="s">
        <v>560</v>
      </c>
      <c r="D1943" t="s">
        <v>410</v>
      </c>
      <c r="E1943">
        <v>34</v>
      </c>
      <c r="F1943">
        <v>10</v>
      </c>
      <c r="G1943">
        <v>94.68</v>
      </c>
      <c r="M1943">
        <v>32</v>
      </c>
      <c r="N1943">
        <v>2</v>
      </c>
    </row>
    <row r="1944" spans="1:16" x14ac:dyDescent="0.2">
      <c r="A1944" t="s">
        <v>358</v>
      </c>
      <c r="B1944" t="s">
        <v>437</v>
      </c>
      <c r="C1944" t="s">
        <v>561</v>
      </c>
      <c r="D1944" t="s">
        <v>410</v>
      </c>
      <c r="E1944">
        <v>1411</v>
      </c>
      <c r="F1944">
        <v>347</v>
      </c>
      <c r="G1944">
        <v>92.26</v>
      </c>
      <c r="L1944">
        <v>237</v>
      </c>
      <c r="M1944">
        <v>698</v>
      </c>
      <c r="N1944">
        <v>261</v>
      </c>
      <c r="O1944">
        <v>172</v>
      </c>
      <c r="P1944">
        <v>43</v>
      </c>
    </row>
    <row r="1945" spans="1:16" x14ac:dyDescent="0.2">
      <c r="A1945" t="s">
        <v>358</v>
      </c>
      <c r="B1945" t="s">
        <v>363</v>
      </c>
      <c r="C1945" t="s">
        <v>561</v>
      </c>
      <c r="D1945" t="s">
        <v>410</v>
      </c>
      <c r="E1945">
        <v>1092</v>
      </c>
      <c r="F1945">
        <v>294</v>
      </c>
      <c r="G1945">
        <v>96.84</v>
      </c>
      <c r="L1945">
        <v>152</v>
      </c>
      <c r="M1945">
        <v>552</v>
      </c>
      <c r="N1945">
        <v>232</v>
      </c>
      <c r="O1945">
        <v>117</v>
      </c>
      <c r="P1945">
        <v>39</v>
      </c>
    </row>
    <row r="1946" spans="1:16" x14ac:dyDescent="0.2">
      <c r="A1946" t="s">
        <v>358</v>
      </c>
      <c r="B1946" t="s">
        <v>364</v>
      </c>
      <c r="C1946" t="s">
        <v>561</v>
      </c>
      <c r="D1946" t="s">
        <v>410</v>
      </c>
      <c r="E1946">
        <v>279</v>
      </c>
      <c r="F1946">
        <v>46</v>
      </c>
      <c r="G1946">
        <v>75.760000000000005</v>
      </c>
      <c r="L1946">
        <v>85</v>
      </c>
      <c r="M1946">
        <v>128</v>
      </c>
      <c r="N1946">
        <v>25</v>
      </c>
      <c r="O1946">
        <v>40</v>
      </c>
      <c r="P1946">
        <v>1</v>
      </c>
    </row>
    <row r="1947" spans="1:16" x14ac:dyDescent="0.2">
      <c r="A1947" t="s">
        <v>358</v>
      </c>
      <c r="B1947" t="s">
        <v>365</v>
      </c>
      <c r="C1947" t="s">
        <v>561</v>
      </c>
      <c r="D1947" t="s">
        <v>410</v>
      </c>
      <c r="E1947">
        <v>11</v>
      </c>
      <c r="F1947">
        <v>2</v>
      </c>
      <c r="G1947">
        <v>80.09</v>
      </c>
      <c r="M1947">
        <v>5</v>
      </c>
      <c r="N1947">
        <v>2</v>
      </c>
      <c r="O1947">
        <v>3</v>
      </c>
      <c r="P1947">
        <v>1</v>
      </c>
    </row>
    <row r="1948" spans="1:16" x14ac:dyDescent="0.2">
      <c r="A1948" t="s">
        <v>358</v>
      </c>
      <c r="B1948" t="s">
        <v>366</v>
      </c>
      <c r="C1948" t="s">
        <v>561</v>
      </c>
      <c r="D1948" t="s">
        <v>410</v>
      </c>
      <c r="E1948">
        <v>29</v>
      </c>
      <c r="F1948">
        <v>5</v>
      </c>
      <c r="G1948">
        <v>83</v>
      </c>
      <c r="M1948">
        <v>13</v>
      </c>
      <c r="N1948">
        <v>2</v>
      </c>
      <c r="O1948">
        <v>12</v>
      </c>
      <c r="P1948">
        <v>2</v>
      </c>
    </row>
    <row r="1949" spans="1:16" x14ac:dyDescent="0.2">
      <c r="A1949" t="s">
        <v>358</v>
      </c>
      <c r="B1949" t="s">
        <v>437</v>
      </c>
      <c r="C1949" t="s">
        <v>562</v>
      </c>
      <c r="D1949" t="s">
        <v>410</v>
      </c>
      <c r="E1949">
        <v>313</v>
      </c>
      <c r="F1949">
        <v>112</v>
      </c>
      <c r="G1949">
        <v>110.71</v>
      </c>
      <c r="L1949">
        <v>63</v>
      </c>
      <c r="M1949">
        <v>197</v>
      </c>
      <c r="N1949">
        <v>46</v>
      </c>
      <c r="O1949">
        <v>6</v>
      </c>
      <c r="P1949">
        <v>1</v>
      </c>
    </row>
    <row r="1950" spans="1:16" x14ac:dyDescent="0.2">
      <c r="A1950" t="s">
        <v>358</v>
      </c>
      <c r="B1950" t="s">
        <v>363</v>
      </c>
      <c r="C1950" t="s">
        <v>562</v>
      </c>
      <c r="D1950" t="s">
        <v>410</v>
      </c>
      <c r="E1950">
        <v>312</v>
      </c>
      <c r="F1950">
        <v>112</v>
      </c>
      <c r="G1950">
        <v>111.06</v>
      </c>
      <c r="L1950">
        <v>63</v>
      </c>
      <c r="M1950">
        <v>196</v>
      </c>
      <c r="N1950">
        <v>46</v>
      </c>
      <c r="O1950">
        <v>6</v>
      </c>
      <c r="P1950">
        <v>1</v>
      </c>
    </row>
    <row r="1951" spans="1:16" x14ac:dyDescent="0.2">
      <c r="A1951" t="s">
        <v>358</v>
      </c>
      <c r="B1951" t="s">
        <v>366</v>
      </c>
      <c r="C1951" t="s">
        <v>562</v>
      </c>
      <c r="D1951" t="s">
        <v>410</v>
      </c>
      <c r="E1951">
        <v>1</v>
      </c>
      <c r="G1951">
        <v>1</v>
      </c>
      <c r="M1951">
        <v>1</v>
      </c>
    </row>
    <row r="1952" spans="1:16" x14ac:dyDescent="0.2">
      <c r="A1952" t="s">
        <v>358</v>
      </c>
      <c r="B1952" t="s">
        <v>437</v>
      </c>
      <c r="C1952" t="s">
        <v>563</v>
      </c>
      <c r="D1952" t="s">
        <v>410</v>
      </c>
      <c r="E1952">
        <v>3272</v>
      </c>
      <c r="F1952">
        <v>725</v>
      </c>
      <c r="G1952">
        <v>92.01</v>
      </c>
      <c r="L1952">
        <v>1</v>
      </c>
      <c r="M1952">
        <v>2795</v>
      </c>
      <c r="N1952">
        <v>471</v>
      </c>
      <c r="O1952">
        <v>5</v>
      </c>
    </row>
    <row r="1953" spans="1:16" x14ac:dyDescent="0.2">
      <c r="A1953" t="s">
        <v>358</v>
      </c>
      <c r="B1953" t="s">
        <v>363</v>
      </c>
      <c r="C1953" t="s">
        <v>563</v>
      </c>
      <c r="D1953" t="s">
        <v>410</v>
      </c>
      <c r="E1953">
        <v>3197</v>
      </c>
      <c r="F1953">
        <v>700</v>
      </c>
      <c r="G1953">
        <v>92.08</v>
      </c>
      <c r="L1953">
        <v>1</v>
      </c>
      <c r="M1953">
        <v>2726</v>
      </c>
      <c r="N1953">
        <v>465</v>
      </c>
      <c r="O1953">
        <v>5</v>
      </c>
    </row>
    <row r="1954" spans="1:16" x14ac:dyDescent="0.2">
      <c r="A1954" t="s">
        <v>358</v>
      </c>
      <c r="B1954" t="s">
        <v>364</v>
      </c>
      <c r="C1954" t="s">
        <v>563</v>
      </c>
      <c r="D1954" t="s">
        <v>410</v>
      </c>
      <c r="E1954">
        <v>1</v>
      </c>
      <c r="G1954">
        <v>117</v>
      </c>
      <c r="M1954">
        <v>1</v>
      </c>
    </row>
    <row r="1955" spans="1:16" x14ac:dyDescent="0.2">
      <c r="A1955" t="s">
        <v>358</v>
      </c>
      <c r="B1955" t="s">
        <v>365</v>
      </c>
      <c r="C1955" t="s">
        <v>563</v>
      </c>
      <c r="D1955" t="s">
        <v>410</v>
      </c>
      <c r="E1955">
        <v>22</v>
      </c>
      <c r="F1955">
        <v>8</v>
      </c>
      <c r="G1955">
        <v>91.55</v>
      </c>
      <c r="M1955">
        <v>18</v>
      </c>
      <c r="N1955">
        <v>4</v>
      </c>
    </row>
    <row r="1956" spans="1:16" x14ac:dyDescent="0.2">
      <c r="A1956" t="s">
        <v>358</v>
      </c>
      <c r="B1956" t="s">
        <v>366</v>
      </c>
      <c r="C1956" t="s">
        <v>563</v>
      </c>
      <c r="D1956" t="s">
        <v>410</v>
      </c>
      <c r="E1956">
        <v>52</v>
      </c>
      <c r="F1956">
        <v>17</v>
      </c>
      <c r="G1956">
        <v>86.87</v>
      </c>
      <c r="M1956">
        <v>50</v>
      </c>
      <c r="N1956">
        <v>2</v>
      </c>
    </row>
    <row r="1957" spans="1:16" x14ac:dyDescent="0.2">
      <c r="A1957" t="s">
        <v>358</v>
      </c>
      <c r="B1957" t="s">
        <v>437</v>
      </c>
      <c r="C1957" t="s">
        <v>564</v>
      </c>
      <c r="D1957" t="s">
        <v>410</v>
      </c>
      <c r="E1957">
        <v>2246</v>
      </c>
      <c r="F1957">
        <v>682</v>
      </c>
      <c r="G1957">
        <v>102.07</v>
      </c>
      <c r="L1957">
        <v>388</v>
      </c>
      <c r="M1957">
        <v>1175</v>
      </c>
      <c r="N1957">
        <v>436</v>
      </c>
      <c r="O1957">
        <v>199</v>
      </c>
      <c r="P1957">
        <v>48</v>
      </c>
    </row>
    <row r="1958" spans="1:16" x14ac:dyDescent="0.2">
      <c r="A1958" t="s">
        <v>358</v>
      </c>
      <c r="B1958" t="s">
        <v>363</v>
      </c>
      <c r="C1958" t="s">
        <v>564</v>
      </c>
      <c r="D1958" t="s">
        <v>410</v>
      </c>
      <c r="E1958">
        <v>1789</v>
      </c>
      <c r="F1958">
        <v>607</v>
      </c>
      <c r="G1958">
        <v>108.09</v>
      </c>
      <c r="L1958">
        <v>296</v>
      </c>
      <c r="M1958">
        <v>953</v>
      </c>
      <c r="N1958">
        <v>385</v>
      </c>
      <c r="O1958">
        <v>124</v>
      </c>
      <c r="P1958">
        <v>31</v>
      </c>
    </row>
    <row r="1959" spans="1:16" x14ac:dyDescent="0.2">
      <c r="A1959" t="s">
        <v>358</v>
      </c>
      <c r="B1959" t="s">
        <v>364</v>
      </c>
      <c r="C1959" t="s">
        <v>564</v>
      </c>
      <c r="D1959" t="s">
        <v>410</v>
      </c>
      <c r="E1959">
        <v>324</v>
      </c>
      <c r="F1959">
        <v>37</v>
      </c>
      <c r="G1959">
        <v>66.5</v>
      </c>
      <c r="L1959">
        <v>89</v>
      </c>
      <c r="M1959">
        <v>158</v>
      </c>
      <c r="N1959">
        <v>29</v>
      </c>
      <c r="O1959">
        <v>44</v>
      </c>
      <c r="P1959">
        <v>4</v>
      </c>
    </row>
    <row r="1960" spans="1:16" x14ac:dyDescent="0.2">
      <c r="A1960" t="s">
        <v>358</v>
      </c>
      <c r="B1960" t="s">
        <v>365</v>
      </c>
      <c r="C1960" t="s">
        <v>564</v>
      </c>
      <c r="D1960" t="s">
        <v>410</v>
      </c>
      <c r="E1960">
        <v>75</v>
      </c>
      <c r="F1960">
        <v>21</v>
      </c>
      <c r="G1960">
        <v>117.08</v>
      </c>
      <c r="L1960">
        <v>2</v>
      </c>
      <c r="M1960">
        <v>35</v>
      </c>
      <c r="N1960">
        <v>18</v>
      </c>
      <c r="O1960">
        <v>14</v>
      </c>
      <c r="P1960">
        <v>6</v>
      </c>
    </row>
    <row r="1961" spans="1:16" x14ac:dyDescent="0.2">
      <c r="A1961" t="s">
        <v>358</v>
      </c>
      <c r="B1961" t="s">
        <v>366</v>
      </c>
      <c r="C1961" t="s">
        <v>564</v>
      </c>
      <c r="D1961" t="s">
        <v>410</v>
      </c>
      <c r="E1961">
        <v>58</v>
      </c>
      <c r="F1961">
        <v>17</v>
      </c>
      <c r="G1961">
        <v>95.72</v>
      </c>
      <c r="L1961">
        <v>1</v>
      </c>
      <c r="M1961">
        <v>29</v>
      </c>
      <c r="N1961">
        <v>4</v>
      </c>
      <c r="O1961">
        <v>17</v>
      </c>
      <c r="P1961">
        <v>7</v>
      </c>
    </row>
    <row r="1962" spans="1:16" x14ac:dyDescent="0.2">
      <c r="A1962" t="s">
        <v>358</v>
      </c>
      <c r="B1962" t="s">
        <v>437</v>
      </c>
      <c r="C1962" t="s">
        <v>565</v>
      </c>
      <c r="D1962" t="s">
        <v>410</v>
      </c>
      <c r="E1962">
        <v>296</v>
      </c>
      <c r="F1962">
        <v>121</v>
      </c>
      <c r="G1962">
        <v>122.87</v>
      </c>
      <c r="L1962">
        <v>66</v>
      </c>
      <c r="M1962">
        <v>145</v>
      </c>
      <c r="N1962">
        <v>60</v>
      </c>
      <c r="O1962">
        <v>16</v>
      </c>
      <c r="P1962">
        <v>9</v>
      </c>
    </row>
    <row r="1963" spans="1:16" x14ac:dyDescent="0.2">
      <c r="A1963" t="s">
        <v>358</v>
      </c>
      <c r="B1963" t="s">
        <v>363</v>
      </c>
      <c r="C1963" t="s">
        <v>565</v>
      </c>
      <c r="D1963" t="s">
        <v>410</v>
      </c>
      <c r="E1963">
        <v>295</v>
      </c>
      <c r="F1963">
        <v>121</v>
      </c>
      <c r="G1963">
        <v>123.28</v>
      </c>
      <c r="L1963">
        <v>65</v>
      </c>
      <c r="M1963">
        <v>145</v>
      </c>
      <c r="N1963">
        <v>60</v>
      </c>
      <c r="O1963">
        <v>16</v>
      </c>
      <c r="P1963">
        <v>9</v>
      </c>
    </row>
    <row r="1964" spans="1:16" x14ac:dyDescent="0.2">
      <c r="A1964" t="s">
        <v>358</v>
      </c>
      <c r="B1964" t="s">
        <v>365</v>
      </c>
      <c r="C1964" t="s">
        <v>565</v>
      </c>
      <c r="D1964" t="s">
        <v>410</v>
      </c>
      <c r="E1964">
        <v>1</v>
      </c>
      <c r="G1964">
        <v>2</v>
      </c>
      <c r="L1964">
        <v>1</v>
      </c>
    </row>
    <row r="1965" spans="1:16" x14ac:dyDescent="0.2">
      <c r="A1965" t="s">
        <v>358</v>
      </c>
      <c r="B1965" t="s">
        <v>437</v>
      </c>
      <c r="C1965" t="s">
        <v>566</v>
      </c>
      <c r="D1965" t="s">
        <v>410</v>
      </c>
      <c r="E1965">
        <v>4473</v>
      </c>
      <c r="F1965">
        <v>1245</v>
      </c>
      <c r="G1965">
        <v>104.22</v>
      </c>
      <c r="L1965">
        <v>5</v>
      </c>
      <c r="M1965">
        <v>3869</v>
      </c>
      <c r="N1965">
        <v>595</v>
      </c>
      <c r="O1965">
        <v>4</v>
      </c>
    </row>
    <row r="1966" spans="1:16" x14ac:dyDescent="0.2">
      <c r="A1966" t="s">
        <v>358</v>
      </c>
      <c r="B1966" t="s">
        <v>363</v>
      </c>
      <c r="C1966" t="s">
        <v>566</v>
      </c>
      <c r="D1966" t="s">
        <v>410</v>
      </c>
      <c r="E1966">
        <v>4278</v>
      </c>
      <c r="F1966">
        <v>1205</v>
      </c>
      <c r="G1966">
        <v>105.27</v>
      </c>
      <c r="L1966">
        <v>5</v>
      </c>
      <c r="M1966">
        <v>3686</v>
      </c>
      <c r="N1966">
        <v>583</v>
      </c>
      <c r="O1966">
        <v>4</v>
      </c>
    </row>
    <row r="1967" spans="1:16" x14ac:dyDescent="0.2">
      <c r="A1967" t="s">
        <v>358</v>
      </c>
      <c r="B1967" t="s">
        <v>364</v>
      </c>
      <c r="C1967" t="s">
        <v>566</v>
      </c>
      <c r="D1967" t="s">
        <v>410</v>
      </c>
      <c r="E1967">
        <v>3</v>
      </c>
      <c r="G1967">
        <v>51</v>
      </c>
      <c r="M1967">
        <v>3</v>
      </c>
    </row>
    <row r="1968" spans="1:16" x14ac:dyDescent="0.2">
      <c r="A1968" t="s">
        <v>358</v>
      </c>
      <c r="B1968" t="s">
        <v>365</v>
      </c>
      <c r="C1968" t="s">
        <v>566</v>
      </c>
      <c r="D1968" t="s">
        <v>410</v>
      </c>
      <c r="E1968">
        <v>105</v>
      </c>
      <c r="F1968">
        <v>19</v>
      </c>
      <c r="G1968">
        <v>75.3</v>
      </c>
      <c r="M1968">
        <v>95</v>
      </c>
      <c r="N1968">
        <v>10</v>
      </c>
    </row>
    <row r="1969" spans="1:16" x14ac:dyDescent="0.2">
      <c r="A1969" t="s">
        <v>358</v>
      </c>
      <c r="B1969" t="s">
        <v>366</v>
      </c>
      <c r="C1969" t="s">
        <v>566</v>
      </c>
      <c r="D1969" t="s">
        <v>410</v>
      </c>
      <c r="E1969">
        <v>87</v>
      </c>
      <c r="F1969">
        <v>21</v>
      </c>
      <c r="G1969">
        <v>89.28</v>
      </c>
      <c r="M1969">
        <v>85</v>
      </c>
      <c r="N1969">
        <v>2</v>
      </c>
    </row>
    <row r="1970" spans="1:16" x14ac:dyDescent="0.2">
      <c r="A1970" t="s">
        <v>358</v>
      </c>
      <c r="B1970" t="s">
        <v>437</v>
      </c>
      <c r="C1970" t="s">
        <v>567</v>
      </c>
      <c r="D1970" t="s">
        <v>410</v>
      </c>
      <c r="E1970">
        <v>138</v>
      </c>
      <c r="F1970">
        <v>28</v>
      </c>
      <c r="G1970">
        <v>92.77</v>
      </c>
      <c r="L1970">
        <v>36</v>
      </c>
      <c r="M1970">
        <v>62</v>
      </c>
      <c r="N1970">
        <v>8</v>
      </c>
      <c r="O1970">
        <v>24</v>
      </c>
      <c r="P1970">
        <v>8</v>
      </c>
    </row>
    <row r="1971" spans="1:16" x14ac:dyDescent="0.2">
      <c r="A1971" t="s">
        <v>358</v>
      </c>
      <c r="B1971" t="s">
        <v>363</v>
      </c>
      <c r="C1971" t="s">
        <v>567</v>
      </c>
      <c r="D1971" t="s">
        <v>410</v>
      </c>
      <c r="E1971">
        <v>58</v>
      </c>
      <c r="F1971">
        <v>15</v>
      </c>
      <c r="G1971">
        <v>120.34</v>
      </c>
      <c r="L1971">
        <v>13</v>
      </c>
      <c r="M1971">
        <v>22</v>
      </c>
      <c r="N1971">
        <v>4</v>
      </c>
      <c r="O1971">
        <v>12</v>
      </c>
      <c r="P1971">
        <v>7</v>
      </c>
    </row>
    <row r="1972" spans="1:16" x14ac:dyDescent="0.2">
      <c r="A1972" t="s">
        <v>358</v>
      </c>
      <c r="B1972" t="s">
        <v>364</v>
      </c>
      <c r="C1972" t="s">
        <v>567</v>
      </c>
      <c r="D1972" t="s">
        <v>410</v>
      </c>
      <c r="E1972">
        <v>67</v>
      </c>
      <c r="F1972">
        <v>12</v>
      </c>
      <c r="G1972">
        <v>73.510000000000005</v>
      </c>
      <c r="L1972">
        <v>23</v>
      </c>
      <c r="M1972">
        <v>33</v>
      </c>
      <c r="N1972">
        <v>4</v>
      </c>
      <c r="O1972">
        <v>7</v>
      </c>
    </row>
    <row r="1973" spans="1:16" x14ac:dyDescent="0.2">
      <c r="A1973" t="s">
        <v>358</v>
      </c>
      <c r="B1973" t="s">
        <v>365</v>
      </c>
      <c r="C1973" t="s">
        <v>567</v>
      </c>
      <c r="D1973" t="s">
        <v>410</v>
      </c>
      <c r="E1973">
        <v>7</v>
      </c>
      <c r="G1973">
        <v>62.43</v>
      </c>
      <c r="M1973">
        <v>4</v>
      </c>
      <c r="O1973">
        <v>3</v>
      </c>
    </row>
    <row r="1974" spans="1:16" x14ac:dyDescent="0.2">
      <c r="A1974" t="s">
        <v>358</v>
      </c>
      <c r="B1974" t="s">
        <v>366</v>
      </c>
      <c r="C1974" t="s">
        <v>567</v>
      </c>
      <c r="D1974" t="s">
        <v>410</v>
      </c>
      <c r="E1974">
        <v>6</v>
      </c>
      <c r="F1974">
        <v>1</v>
      </c>
      <c r="G1974">
        <v>76.67</v>
      </c>
      <c r="M1974">
        <v>3</v>
      </c>
      <c r="O1974">
        <v>2</v>
      </c>
      <c r="P1974">
        <v>1</v>
      </c>
    </row>
    <row r="1975" spans="1:16" x14ac:dyDescent="0.2">
      <c r="A1975" t="s">
        <v>358</v>
      </c>
      <c r="B1975" t="s">
        <v>437</v>
      </c>
      <c r="C1975" t="s">
        <v>568</v>
      </c>
      <c r="D1975" t="s">
        <v>410</v>
      </c>
      <c r="E1975">
        <v>366</v>
      </c>
      <c r="F1975">
        <v>74</v>
      </c>
      <c r="G1975">
        <v>80.19</v>
      </c>
      <c r="L1975">
        <v>62</v>
      </c>
      <c r="M1975">
        <v>228</v>
      </c>
      <c r="N1975">
        <v>59</v>
      </c>
      <c r="O1975">
        <v>17</v>
      </c>
    </row>
    <row r="1976" spans="1:16" x14ac:dyDescent="0.2">
      <c r="A1976" t="s">
        <v>358</v>
      </c>
      <c r="B1976" t="s">
        <v>363</v>
      </c>
      <c r="C1976" t="s">
        <v>568</v>
      </c>
      <c r="D1976" t="s">
        <v>410</v>
      </c>
      <c r="E1976">
        <v>364</v>
      </c>
      <c r="F1976">
        <v>73</v>
      </c>
      <c r="G1976">
        <v>80.12</v>
      </c>
      <c r="L1976">
        <v>61</v>
      </c>
      <c r="M1976">
        <v>227</v>
      </c>
      <c r="N1976">
        <v>59</v>
      </c>
      <c r="O1976">
        <v>17</v>
      </c>
    </row>
    <row r="1977" spans="1:16" x14ac:dyDescent="0.2">
      <c r="A1977" t="s">
        <v>358</v>
      </c>
      <c r="B1977" t="s">
        <v>365</v>
      </c>
      <c r="C1977" t="s">
        <v>568</v>
      </c>
      <c r="D1977" t="s">
        <v>410</v>
      </c>
      <c r="E1977">
        <v>1</v>
      </c>
      <c r="G1977">
        <v>11</v>
      </c>
      <c r="L1977">
        <v>1</v>
      </c>
    </row>
    <row r="1978" spans="1:16" x14ac:dyDescent="0.2">
      <c r="A1978" t="s">
        <v>358</v>
      </c>
      <c r="B1978" t="s">
        <v>366</v>
      </c>
      <c r="C1978" t="s">
        <v>568</v>
      </c>
      <c r="D1978" t="s">
        <v>410</v>
      </c>
      <c r="E1978">
        <v>1</v>
      </c>
      <c r="F1978">
        <v>1</v>
      </c>
      <c r="G1978">
        <v>175</v>
      </c>
      <c r="M1978">
        <v>1</v>
      </c>
    </row>
    <row r="1979" spans="1:16" x14ac:dyDescent="0.2">
      <c r="A1979" t="s">
        <v>358</v>
      </c>
      <c r="B1979" t="s">
        <v>437</v>
      </c>
      <c r="C1979" t="s">
        <v>569</v>
      </c>
      <c r="D1979" t="s">
        <v>410</v>
      </c>
      <c r="E1979">
        <v>843</v>
      </c>
      <c r="F1979">
        <v>183</v>
      </c>
      <c r="G1979">
        <v>103.89</v>
      </c>
      <c r="L1979">
        <v>1</v>
      </c>
      <c r="M1979">
        <v>827</v>
      </c>
      <c r="N1979">
        <v>15</v>
      </c>
    </row>
    <row r="1980" spans="1:16" x14ac:dyDescent="0.2">
      <c r="A1980" t="s">
        <v>358</v>
      </c>
      <c r="B1980" t="s">
        <v>363</v>
      </c>
      <c r="C1980" t="s">
        <v>569</v>
      </c>
      <c r="D1980" t="s">
        <v>410</v>
      </c>
      <c r="E1980">
        <v>826</v>
      </c>
      <c r="F1980">
        <v>178</v>
      </c>
      <c r="G1980">
        <v>104.13</v>
      </c>
      <c r="L1980">
        <v>1</v>
      </c>
      <c r="M1980">
        <v>811</v>
      </c>
      <c r="N1980">
        <v>14</v>
      </c>
    </row>
    <row r="1981" spans="1:16" x14ac:dyDescent="0.2">
      <c r="A1981" t="s">
        <v>358</v>
      </c>
      <c r="B1981" t="s">
        <v>365</v>
      </c>
      <c r="C1981" t="s">
        <v>569</v>
      </c>
      <c r="D1981" t="s">
        <v>410</v>
      </c>
      <c r="E1981">
        <v>4</v>
      </c>
      <c r="F1981">
        <v>1</v>
      </c>
      <c r="G1981">
        <v>69.25</v>
      </c>
      <c r="M1981">
        <v>3</v>
      </c>
      <c r="N1981">
        <v>1</v>
      </c>
    </row>
    <row r="1982" spans="1:16" x14ac:dyDescent="0.2">
      <c r="A1982" t="s">
        <v>358</v>
      </c>
      <c r="B1982" t="s">
        <v>366</v>
      </c>
      <c r="C1982" t="s">
        <v>569</v>
      </c>
      <c r="D1982" t="s">
        <v>410</v>
      </c>
      <c r="E1982">
        <v>13</v>
      </c>
      <c r="F1982">
        <v>4</v>
      </c>
      <c r="G1982">
        <v>98.77</v>
      </c>
      <c r="M1982">
        <v>13</v>
      </c>
    </row>
    <row r="1983" spans="1:16" x14ac:dyDescent="0.2">
      <c r="A1983" t="s">
        <v>358</v>
      </c>
      <c r="B1983" t="s">
        <v>437</v>
      </c>
      <c r="C1983" t="s">
        <v>570</v>
      </c>
      <c r="D1983" t="s">
        <v>410</v>
      </c>
      <c r="E1983">
        <v>2542</v>
      </c>
      <c r="F1983">
        <v>657</v>
      </c>
      <c r="G1983">
        <v>93.97</v>
      </c>
      <c r="L1983">
        <v>438</v>
      </c>
      <c r="M1983">
        <v>1404</v>
      </c>
      <c r="N1983">
        <v>414</v>
      </c>
      <c r="O1983">
        <v>201</v>
      </c>
      <c r="P1983">
        <v>85</v>
      </c>
    </row>
    <row r="1984" spans="1:16" x14ac:dyDescent="0.2">
      <c r="A1984" t="s">
        <v>358</v>
      </c>
      <c r="B1984" t="s">
        <v>363</v>
      </c>
      <c r="C1984" t="s">
        <v>570</v>
      </c>
      <c r="D1984" t="s">
        <v>410</v>
      </c>
      <c r="E1984">
        <v>1909</v>
      </c>
      <c r="F1984">
        <v>545</v>
      </c>
      <c r="G1984">
        <v>98.61</v>
      </c>
      <c r="L1984">
        <v>329</v>
      </c>
      <c r="M1984">
        <v>998</v>
      </c>
      <c r="N1984">
        <v>377</v>
      </c>
      <c r="O1984">
        <v>146</v>
      </c>
      <c r="P1984">
        <v>59</v>
      </c>
    </row>
    <row r="1985" spans="1:16" x14ac:dyDescent="0.2">
      <c r="A1985" t="s">
        <v>358</v>
      </c>
      <c r="B1985" t="s">
        <v>364</v>
      </c>
      <c r="C1985" t="s">
        <v>570</v>
      </c>
      <c r="D1985" t="s">
        <v>410</v>
      </c>
      <c r="E1985">
        <v>590</v>
      </c>
      <c r="F1985">
        <v>107</v>
      </c>
      <c r="G1985">
        <v>80.849999999999994</v>
      </c>
      <c r="L1985">
        <v>107</v>
      </c>
      <c r="M1985">
        <v>380</v>
      </c>
      <c r="N1985">
        <v>28</v>
      </c>
      <c r="O1985">
        <v>49</v>
      </c>
      <c r="P1985">
        <v>26</v>
      </c>
    </row>
    <row r="1986" spans="1:16" x14ac:dyDescent="0.2">
      <c r="A1986" t="s">
        <v>358</v>
      </c>
      <c r="B1986" t="s">
        <v>365</v>
      </c>
      <c r="C1986" t="s">
        <v>570</v>
      </c>
      <c r="D1986" t="s">
        <v>410</v>
      </c>
      <c r="E1986">
        <v>23</v>
      </c>
      <c r="F1986">
        <v>3</v>
      </c>
      <c r="G1986">
        <v>72.7</v>
      </c>
      <c r="L1986">
        <v>2</v>
      </c>
      <c r="M1986">
        <v>10</v>
      </c>
      <c r="N1986">
        <v>6</v>
      </c>
      <c r="O1986">
        <v>5</v>
      </c>
    </row>
    <row r="1987" spans="1:16" x14ac:dyDescent="0.2">
      <c r="A1987" t="s">
        <v>358</v>
      </c>
      <c r="B1987" t="s">
        <v>366</v>
      </c>
      <c r="C1987" t="s">
        <v>570</v>
      </c>
      <c r="D1987" t="s">
        <v>410</v>
      </c>
      <c r="E1987">
        <v>20</v>
      </c>
      <c r="F1987">
        <v>2</v>
      </c>
      <c r="G1987">
        <v>62.55</v>
      </c>
      <c r="M1987">
        <v>16</v>
      </c>
      <c r="N1987">
        <v>3</v>
      </c>
      <c r="O1987">
        <v>1</v>
      </c>
    </row>
    <row r="1988" spans="1:16" x14ac:dyDescent="0.2">
      <c r="A1988" t="s">
        <v>358</v>
      </c>
      <c r="B1988" t="s">
        <v>437</v>
      </c>
      <c r="C1988" t="s">
        <v>571</v>
      </c>
      <c r="D1988" t="s">
        <v>410</v>
      </c>
      <c r="E1988">
        <v>607</v>
      </c>
      <c r="F1988">
        <v>161</v>
      </c>
      <c r="G1988">
        <v>94.04</v>
      </c>
      <c r="L1988">
        <v>233</v>
      </c>
      <c r="M1988">
        <v>299</v>
      </c>
      <c r="N1988">
        <v>72</v>
      </c>
      <c r="O1988">
        <v>3</v>
      </c>
    </row>
    <row r="1989" spans="1:16" x14ac:dyDescent="0.2">
      <c r="A1989" t="s">
        <v>358</v>
      </c>
      <c r="B1989" t="s">
        <v>363</v>
      </c>
      <c r="C1989" t="s">
        <v>571</v>
      </c>
      <c r="D1989" t="s">
        <v>410</v>
      </c>
      <c r="E1989">
        <v>598</v>
      </c>
      <c r="F1989">
        <v>161</v>
      </c>
      <c r="G1989">
        <v>94.84</v>
      </c>
      <c r="L1989">
        <v>228</v>
      </c>
      <c r="M1989">
        <v>296</v>
      </c>
      <c r="N1989">
        <v>71</v>
      </c>
      <c r="O1989">
        <v>3</v>
      </c>
    </row>
    <row r="1990" spans="1:16" x14ac:dyDescent="0.2">
      <c r="A1990" t="s">
        <v>358</v>
      </c>
      <c r="B1990" t="s">
        <v>364</v>
      </c>
      <c r="C1990" t="s">
        <v>571</v>
      </c>
      <c r="D1990" t="s">
        <v>410</v>
      </c>
      <c r="E1990">
        <v>2</v>
      </c>
      <c r="G1990">
        <v>73</v>
      </c>
      <c r="M1990">
        <v>2</v>
      </c>
    </row>
    <row r="1991" spans="1:16" x14ac:dyDescent="0.2">
      <c r="A1991" t="s">
        <v>358</v>
      </c>
      <c r="B1991" t="s">
        <v>365</v>
      </c>
      <c r="C1991" t="s">
        <v>571</v>
      </c>
      <c r="D1991" t="s">
        <v>410</v>
      </c>
      <c r="E1991">
        <v>7</v>
      </c>
      <c r="G1991">
        <v>32.43</v>
      </c>
      <c r="L1991">
        <v>5</v>
      </c>
      <c r="M1991">
        <v>1</v>
      </c>
      <c r="N1991">
        <v>1</v>
      </c>
    </row>
    <row r="1992" spans="1:16" x14ac:dyDescent="0.2">
      <c r="A1992" t="s">
        <v>358</v>
      </c>
      <c r="B1992" t="s">
        <v>437</v>
      </c>
      <c r="C1992" t="s">
        <v>572</v>
      </c>
      <c r="D1992" t="s">
        <v>410</v>
      </c>
      <c r="E1992">
        <v>5810</v>
      </c>
      <c r="F1992">
        <v>1397</v>
      </c>
      <c r="G1992">
        <v>96.9</v>
      </c>
      <c r="L1992">
        <v>1</v>
      </c>
      <c r="M1992">
        <v>5056</v>
      </c>
      <c r="N1992">
        <v>752</v>
      </c>
      <c r="O1992">
        <v>1</v>
      </c>
    </row>
    <row r="1993" spans="1:16" x14ac:dyDescent="0.2">
      <c r="A1993" t="s">
        <v>358</v>
      </c>
      <c r="B1993" t="s">
        <v>363</v>
      </c>
      <c r="C1993" t="s">
        <v>572</v>
      </c>
      <c r="D1993" t="s">
        <v>410</v>
      </c>
      <c r="E1993">
        <v>5677</v>
      </c>
      <c r="F1993">
        <v>1362</v>
      </c>
      <c r="G1993">
        <v>97.07</v>
      </c>
      <c r="L1993">
        <v>1</v>
      </c>
      <c r="M1993">
        <v>4943</v>
      </c>
      <c r="N1993">
        <v>732</v>
      </c>
      <c r="O1993">
        <v>1</v>
      </c>
    </row>
    <row r="1994" spans="1:16" x14ac:dyDescent="0.2">
      <c r="A1994" t="s">
        <v>358</v>
      </c>
      <c r="B1994" t="s">
        <v>364</v>
      </c>
      <c r="C1994" t="s">
        <v>572</v>
      </c>
      <c r="D1994" t="s">
        <v>410</v>
      </c>
      <c r="E1994">
        <v>6</v>
      </c>
      <c r="F1994">
        <v>2</v>
      </c>
      <c r="G1994">
        <v>96.33</v>
      </c>
      <c r="M1994">
        <v>6</v>
      </c>
    </row>
    <row r="1995" spans="1:16" x14ac:dyDescent="0.2">
      <c r="A1995" t="s">
        <v>358</v>
      </c>
      <c r="B1995" t="s">
        <v>365</v>
      </c>
      <c r="C1995" t="s">
        <v>572</v>
      </c>
      <c r="D1995" t="s">
        <v>410</v>
      </c>
      <c r="E1995">
        <v>62</v>
      </c>
      <c r="F1995">
        <v>11</v>
      </c>
      <c r="G1995">
        <v>74.150000000000006</v>
      </c>
      <c r="M1995">
        <v>44</v>
      </c>
      <c r="N1995">
        <v>18</v>
      </c>
    </row>
    <row r="1996" spans="1:16" x14ac:dyDescent="0.2">
      <c r="A1996" t="s">
        <v>358</v>
      </c>
      <c r="B1996" t="s">
        <v>366</v>
      </c>
      <c r="C1996" t="s">
        <v>572</v>
      </c>
      <c r="D1996" t="s">
        <v>410</v>
      </c>
      <c r="E1996">
        <v>65</v>
      </c>
      <c r="F1996">
        <v>22</v>
      </c>
      <c r="G1996">
        <v>103.72</v>
      </c>
      <c r="M1996">
        <v>63</v>
      </c>
      <c r="N1996">
        <v>2</v>
      </c>
    </row>
    <row r="1997" spans="1:16" x14ac:dyDescent="0.2">
      <c r="A1997" t="s">
        <v>358</v>
      </c>
      <c r="B1997" t="s">
        <v>437</v>
      </c>
      <c r="C1997" t="s">
        <v>573</v>
      </c>
      <c r="D1997" t="s">
        <v>410</v>
      </c>
      <c r="E1997">
        <v>1102</v>
      </c>
      <c r="F1997">
        <v>271</v>
      </c>
      <c r="G1997">
        <v>95.18</v>
      </c>
      <c r="L1997">
        <v>120</v>
      </c>
      <c r="M1997">
        <v>625</v>
      </c>
      <c r="N1997">
        <v>235</v>
      </c>
      <c r="O1997">
        <v>86</v>
      </c>
      <c r="P1997">
        <v>36</v>
      </c>
    </row>
    <row r="1998" spans="1:16" x14ac:dyDescent="0.2">
      <c r="A1998" t="s">
        <v>358</v>
      </c>
      <c r="B1998" t="s">
        <v>363</v>
      </c>
      <c r="C1998" t="s">
        <v>573</v>
      </c>
      <c r="D1998" t="s">
        <v>410</v>
      </c>
      <c r="E1998">
        <v>1062</v>
      </c>
      <c r="F1998">
        <v>262</v>
      </c>
      <c r="G1998">
        <v>95.36</v>
      </c>
      <c r="L1998">
        <v>114</v>
      </c>
      <c r="M1998">
        <v>601</v>
      </c>
      <c r="N1998">
        <v>230</v>
      </c>
      <c r="O1998">
        <v>82</v>
      </c>
      <c r="P1998">
        <v>35</v>
      </c>
    </row>
    <row r="1999" spans="1:16" x14ac:dyDescent="0.2">
      <c r="A1999" t="s">
        <v>358</v>
      </c>
      <c r="B1999" t="s">
        <v>364</v>
      </c>
      <c r="C1999" t="s">
        <v>573</v>
      </c>
      <c r="D1999" t="s">
        <v>410</v>
      </c>
      <c r="E1999">
        <v>12</v>
      </c>
      <c r="F1999">
        <v>3</v>
      </c>
      <c r="G1999">
        <v>112.75</v>
      </c>
      <c r="L1999">
        <v>6</v>
      </c>
      <c r="M1999">
        <v>4</v>
      </c>
      <c r="N1999">
        <v>1</v>
      </c>
      <c r="O1999">
        <v>1</v>
      </c>
    </row>
    <row r="2000" spans="1:16" x14ac:dyDescent="0.2">
      <c r="A2000" t="s">
        <v>358</v>
      </c>
      <c r="B2000" t="s">
        <v>365</v>
      </c>
      <c r="C2000" t="s">
        <v>573</v>
      </c>
      <c r="D2000" t="s">
        <v>410</v>
      </c>
      <c r="E2000">
        <v>13</v>
      </c>
      <c r="F2000">
        <v>3</v>
      </c>
      <c r="G2000">
        <v>94.54</v>
      </c>
      <c r="M2000">
        <v>8</v>
      </c>
      <c r="N2000">
        <v>2</v>
      </c>
      <c r="O2000">
        <v>2</v>
      </c>
      <c r="P2000">
        <v>1</v>
      </c>
    </row>
    <row r="2001" spans="1:16" x14ac:dyDescent="0.2">
      <c r="A2001" t="s">
        <v>358</v>
      </c>
      <c r="B2001" t="s">
        <v>366</v>
      </c>
      <c r="C2001" t="s">
        <v>573</v>
      </c>
      <c r="D2001" t="s">
        <v>410</v>
      </c>
      <c r="E2001">
        <v>15</v>
      </c>
      <c r="F2001">
        <v>3</v>
      </c>
      <c r="G2001">
        <v>69.33</v>
      </c>
      <c r="M2001">
        <v>12</v>
      </c>
      <c r="N2001">
        <v>2</v>
      </c>
      <c r="O2001">
        <v>1</v>
      </c>
    </row>
    <row r="2002" spans="1:16" x14ac:dyDescent="0.2">
      <c r="A2002" t="s">
        <v>358</v>
      </c>
      <c r="B2002" t="s">
        <v>437</v>
      </c>
      <c r="C2002" t="s">
        <v>574</v>
      </c>
      <c r="D2002" t="s">
        <v>410</v>
      </c>
      <c r="E2002">
        <v>686</v>
      </c>
      <c r="F2002">
        <v>150</v>
      </c>
      <c r="G2002">
        <v>77.92</v>
      </c>
      <c r="L2002">
        <v>187</v>
      </c>
      <c r="M2002">
        <v>351</v>
      </c>
      <c r="N2002">
        <v>89</v>
      </c>
      <c r="O2002">
        <v>46</v>
      </c>
      <c r="P2002">
        <v>13</v>
      </c>
    </row>
    <row r="2003" spans="1:16" x14ac:dyDescent="0.2">
      <c r="A2003" t="s">
        <v>358</v>
      </c>
      <c r="B2003" t="s">
        <v>363</v>
      </c>
      <c r="C2003" t="s">
        <v>574</v>
      </c>
      <c r="D2003" t="s">
        <v>410</v>
      </c>
      <c r="E2003">
        <v>390</v>
      </c>
      <c r="F2003">
        <v>130</v>
      </c>
      <c r="G2003">
        <v>99.34</v>
      </c>
      <c r="L2003">
        <v>86</v>
      </c>
      <c r="M2003">
        <v>226</v>
      </c>
      <c r="N2003">
        <v>71</v>
      </c>
      <c r="O2003">
        <v>5</v>
      </c>
      <c r="P2003">
        <v>2</v>
      </c>
    </row>
    <row r="2004" spans="1:16" x14ac:dyDescent="0.2">
      <c r="A2004" t="s">
        <v>358</v>
      </c>
      <c r="B2004" t="s">
        <v>364</v>
      </c>
      <c r="C2004" t="s">
        <v>574</v>
      </c>
      <c r="D2004" t="s">
        <v>410</v>
      </c>
      <c r="E2004">
        <v>295</v>
      </c>
      <c r="F2004">
        <v>19</v>
      </c>
      <c r="G2004">
        <v>49.1</v>
      </c>
      <c r="L2004">
        <v>101</v>
      </c>
      <c r="M2004">
        <v>124</v>
      </c>
      <c r="N2004">
        <v>18</v>
      </c>
      <c r="O2004">
        <v>41</v>
      </c>
      <c r="P2004">
        <v>11</v>
      </c>
    </row>
    <row r="2005" spans="1:16" x14ac:dyDescent="0.2">
      <c r="A2005" t="s">
        <v>358</v>
      </c>
      <c r="B2005" t="s">
        <v>365</v>
      </c>
      <c r="C2005" t="s">
        <v>574</v>
      </c>
      <c r="D2005" t="s">
        <v>410</v>
      </c>
      <c r="E2005">
        <v>1</v>
      </c>
      <c r="F2005">
        <v>1</v>
      </c>
      <c r="G2005">
        <v>229</v>
      </c>
      <c r="M2005">
        <v>1</v>
      </c>
    </row>
    <row r="2006" spans="1:16" x14ac:dyDescent="0.2">
      <c r="A2006" t="s">
        <v>358</v>
      </c>
      <c r="B2006" t="s">
        <v>437</v>
      </c>
      <c r="C2006" t="s">
        <v>575</v>
      </c>
      <c r="D2006" t="s">
        <v>410</v>
      </c>
      <c r="E2006">
        <v>4171</v>
      </c>
      <c r="F2006">
        <v>704</v>
      </c>
      <c r="G2006">
        <v>81.209999999999994</v>
      </c>
      <c r="L2006">
        <v>1</v>
      </c>
      <c r="M2006">
        <v>3586</v>
      </c>
      <c r="N2006">
        <v>581</v>
      </c>
      <c r="O2006">
        <v>3</v>
      </c>
    </row>
    <row r="2007" spans="1:16" x14ac:dyDescent="0.2">
      <c r="A2007" t="s">
        <v>358</v>
      </c>
      <c r="B2007" t="s">
        <v>363</v>
      </c>
      <c r="C2007" t="s">
        <v>575</v>
      </c>
      <c r="D2007" t="s">
        <v>410</v>
      </c>
      <c r="E2007">
        <v>4107</v>
      </c>
      <c r="F2007">
        <v>685</v>
      </c>
      <c r="G2007">
        <v>81.08</v>
      </c>
      <c r="L2007">
        <v>1</v>
      </c>
      <c r="M2007">
        <v>3524</v>
      </c>
      <c r="N2007">
        <v>579</v>
      </c>
      <c r="O2007">
        <v>3</v>
      </c>
    </row>
    <row r="2008" spans="1:16" x14ac:dyDescent="0.2">
      <c r="A2008" t="s">
        <v>358</v>
      </c>
      <c r="B2008" t="s">
        <v>365</v>
      </c>
      <c r="C2008" t="s">
        <v>575</v>
      </c>
      <c r="D2008" t="s">
        <v>410</v>
      </c>
      <c r="E2008">
        <v>25</v>
      </c>
      <c r="F2008">
        <v>5</v>
      </c>
      <c r="G2008">
        <v>79.239999999999995</v>
      </c>
      <c r="M2008">
        <v>23</v>
      </c>
      <c r="N2008">
        <v>2</v>
      </c>
    </row>
    <row r="2009" spans="1:16" x14ac:dyDescent="0.2">
      <c r="A2009" t="s">
        <v>358</v>
      </c>
      <c r="B2009" t="s">
        <v>366</v>
      </c>
      <c r="C2009" t="s">
        <v>575</v>
      </c>
      <c r="D2009" t="s">
        <v>410</v>
      </c>
      <c r="E2009">
        <v>39</v>
      </c>
      <c r="F2009">
        <v>14</v>
      </c>
      <c r="G2009">
        <v>95.41</v>
      </c>
      <c r="M2009">
        <v>39</v>
      </c>
    </row>
    <row r="2010" spans="1:16" x14ac:dyDescent="0.2">
      <c r="A2010" t="s">
        <v>358</v>
      </c>
      <c r="B2010" t="s">
        <v>437</v>
      </c>
      <c r="C2010" t="s">
        <v>576</v>
      </c>
      <c r="D2010" t="s">
        <v>410</v>
      </c>
      <c r="E2010">
        <v>1726</v>
      </c>
      <c r="F2010">
        <v>402</v>
      </c>
      <c r="G2010">
        <v>90.76</v>
      </c>
      <c r="L2010">
        <v>253</v>
      </c>
      <c r="M2010">
        <v>978</v>
      </c>
      <c r="N2010">
        <v>304</v>
      </c>
      <c r="O2010">
        <v>131</v>
      </c>
      <c r="P2010">
        <v>60</v>
      </c>
    </row>
    <row r="2011" spans="1:16" x14ac:dyDescent="0.2">
      <c r="A2011" t="s">
        <v>358</v>
      </c>
      <c r="B2011" t="s">
        <v>363</v>
      </c>
      <c r="C2011" t="s">
        <v>576</v>
      </c>
      <c r="D2011" t="s">
        <v>410</v>
      </c>
      <c r="E2011">
        <v>1286</v>
      </c>
      <c r="F2011">
        <v>324</v>
      </c>
      <c r="G2011">
        <v>93.87</v>
      </c>
      <c r="L2011">
        <v>190</v>
      </c>
      <c r="M2011">
        <v>688</v>
      </c>
      <c r="N2011">
        <v>280</v>
      </c>
      <c r="O2011">
        <v>93</v>
      </c>
      <c r="P2011">
        <v>35</v>
      </c>
    </row>
    <row r="2012" spans="1:16" x14ac:dyDescent="0.2">
      <c r="A2012" t="s">
        <v>358</v>
      </c>
      <c r="B2012" t="s">
        <v>364</v>
      </c>
      <c r="C2012" t="s">
        <v>576</v>
      </c>
      <c r="D2012" t="s">
        <v>410</v>
      </c>
      <c r="E2012">
        <v>376</v>
      </c>
      <c r="F2012">
        <v>66</v>
      </c>
      <c r="G2012">
        <v>82.06</v>
      </c>
      <c r="L2012">
        <v>63</v>
      </c>
      <c r="M2012">
        <v>252</v>
      </c>
      <c r="N2012">
        <v>9</v>
      </c>
      <c r="O2012">
        <v>30</v>
      </c>
      <c r="P2012">
        <v>22</v>
      </c>
    </row>
    <row r="2013" spans="1:16" x14ac:dyDescent="0.2">
      <c r="A2013" t="s">
        <v>358</v>
      </c>
      <c r="B2013" t="s">
        <v>365</v>
      </c>
      <c r="C2013" t="s">
        <v>576</v>
      </c>
      <c r="D2013" t="s">
        <v>410</v>
      </c>
      <c r="E2013">
        <v>38</v>
      </c>
      <c r="F2013">
        <v>6</v>
      </c>
      <c r="G2013">
        <v>85.45</v>
      </c>
      <c r="M2013">
        <v>20</v>
      </c>
      <c r="N2013">
        <v>9</v>
      </c>
      <c r="O2013">
        <v>6</v>
      </c>
      <c r="P2013">
        <v>3</v>
      </c>
    </row>
    <row r="2014" spans="1:16" x14ac:dyDescent="0.2">
      <c r="A2014" t="s">
        <v>358</v>
      </c>
      <c r="B2014" t="s">
        <v>366</v>
      </c>
      <c r="C2014" t="s">
        <v>576</v>
      </c>
      <c r="D2014" t="s">
        <v>410</v>
      </c>
      <c r="E2014">
        <v>26</v>
      </c>
      <c r="F2014">
        <v>6</v>
      </c>
      <c r="G2014">
        <v>70.459999999999994</v>
      </c>
      <c r="M2014">
        <v>18</v>
      </c>
      <c r="N2014">
        <v>6</v>
      </c>
      <c r="O2014">
        <v>2</v>
      </c>
    </row>
    <row r="2015" spans="1:16" x14ac:dyDescent="0.2">
      <c r="A2015" t="s">
        <v>358</v>
      </c>
      <c r="B2015" t="s">
        <v>437</v>
      </c>
      <c r="C2015" t="s">
        <v>577</v>
      </c>
      <c r="D2015" t="s">
        <v>410</v>
      </c>
      <c r="E2015">
        <v>706</v>
      </c>
      <c r="F2015">
        <v>321</v>
      </c>
      <c r="G2015">
        <v>127.9</v>
      </c>
      <c r="L2015">
        <v>137</v>
      </c>
      <c r="M2015">
        <v>414</v>
      </c>
      <c r="N2015">
        <v>102</v>
      </c>
      <c r="O2015">
        <v>31</v>
      </c>
      <c r="P2015">
        <v>22</v>
      </c>
    </row>
    <row r="2016" spans="1:16" x14ac:dyDescent="0.2">
      <c r="A2016" t="s">
        <v>358</v>
      </c>
      <c r="B2016" t="s">
        <v>363</v>
      </c>
      <c r="C2016" t="s">
        <v>577</v>
      </c>
      <c r="D2016" t="s">
        <v>410</v>
      </c>
      <c r="E2016">
        <v>703</v>
      </c>
      <c r="F2016">
        <v>321</v>
      </c>
      <c r="G2016">
        <v>128.22</v>
      </c>
      <c r="L2016">
        <v>135</v>
      </c>
      <c r="M2016">
        <v>414</v>
      </c>
      <c r="N2016">
        <v>101</v>
      </c>
      <c r="O2016">
        <v>31</v>
      </c>
      <c r="P2016">
        <v>22</v>
      </c>
    </row>
    <row r="2017" spans="1:16" x14ac:dyDescent="0.2">
      <c r="A2017" t="s">
        <v>358</v>
      </c>
      <c r="B2017" t="s">
        <v>364</v>
      </c>
      <c r="C2017" t="s">
        <v>577</v>
      </c>
      <c r="D2017" t="s">
        <v>410</v>
      </c>
      <c r="E2017">
        <v>1</v>
      </c>
      <c r="G2017">
        <v>58</v>
      </c>
      <c r="L2017">
        <v>1</v>
      </c>
    </row>
    <row r="2018" spans="1:16" x14ac:dyDescent="0.2">
      <c r="A2018" t="s">
        <v>358</v>
      </c>
      <c r="B2018" t="s">
        <v>365</v>
      </c>
      <c r="C2018" t="s">
        <v>577</v>
      </c>
      <c r="D2018" t="s">
        <v>410</v>
      </c>
      <c r="E2018">
        <v>2</v>
      </c>
      <c r="G2018">
        <v>49</v>
      </c>
      <c r="L2018">
        <v>1</v>
      </c>
      <c r="N2018">
        <v>1</v>
      </c>
    </row>
    <row r="2019" spans="1:16" x14ac:dyDescent="0.2">
      <c r="A2019" t="s">
        <v>358</v>
      </c>
      <c r="B2019" t="s">
        <v>437</v>
      </c>
      <c r="C2019" t="s">
        <v>578</v>
      </c>
      <c r="D2019" t="s">
        <v>410</v>
      </c>
      <c r="E2019">
        <v>4332</v>
      </c>
      <c r="F2019">
        <v>959</v>
      </c>
      <c r="G2019">
        <v>93.08</v>
      </c>
      <c r="L2019">
        <v>1</v>
      </c>
      <c r="M2019">
        <v>3729</v>
      </c>
      <c r="N2019">
        <v>601</v>
      </c>
      <c r="O2019">
        <v>1</v>
      </c>
    </row>
    <row r="2020" spans="1:16" x14ac:dyDescent="0.2">
      <c r="A2020" t="s">
        <v>358</v>
      </c>
      <c r="B2020" t="s">
        <v>363</v>
      </c>
      <c r="C2020" t="s">
        <v>578</v>
      </c>
      <c r="D2020" t="s">
        <v>410</v>
      </c>
      <c r="E2020">
        <v>4184</v>
      </c>
      <c r="F2020">
        <v>936</v>
      </c>
      <c r="G2020">
        <v>93.62</v>
      </c>
      <c r="L2020">
        <v>1</v>
      </c>
      <c r="M2020">
        <v>3610</v>
      </c>
      <c r="N2020">
        <v>572</v>
      </c>
      <c r="O2020">
        <v>1</v>
      </c>
    </row>
    <row r="2021" spans="1:16" x14ac:dyDescent="0.2">
      <c r="A2021" t="s">
        <v>358</v>
      </c>
      <c r="B2021" t="s">
        <v>364</v>
      </c>
      <c r="C2021" t="s">
        <v>578</v>
      </c>
      <c r="D2021" t="s">
        <v>410</v>
      </c>
      <c r="E2021">
        <v>3</v>
      </c>
      <c r="F2021">
        <v>2</v>
      </c>
      <c r="G2021">
        <v>128</v>
      </c>
      <c r="M2021">
        <v>3</v>
      </c>
    </row>
    <row r="2022" spans="1:16" x14ac:dyDescent="0.2">
      <c r="A2022" t="s">
        <v>358</v>
      </c>
      <c r="B2022" t="s">
        <v>365</v>
      </c>
      <c r="C2022" t="s">
        <v>578</v>
      </c>
      <c r="D2022" t="s">
        <v>410</v>
      </c>
      <c r="E2022">
        <v>83</v>
      </c>
      <c r="F2022">
        <v>6</v>
      </c>
      <c r="G2022">
        <v>61.33</v>
      </c>
      <c r="M2022">
        <v>55</v>
      </c>
      <c r="N2022">
        <v>28</v>
      </c>
    </row>
    <row r="2023" spans="1:16" x14ac:dyDescent="0.2">
      <c r="A2023" t="s">
        <v>358</v>
      </c>
      <c r="B2023" t="s">
        <v>366</v>
      </c>
      <c r="C2023" t="s">
        <v>578</v>
      </c>
      <c r="D2023" t="s">
        <v>410</v>
      </c>
      <c r="E2023">
        <v>62</v>
      </c>
      <c r="F2023">
        <v>15</v>
      </c>
      <c r="G2023">
        <v>97.16</v>
      </c>
      <c r="M2023">
        <v>61</v>
      </c>
      <c r="N2023">
        <v>1</v>
      </c>
    </row>
    <row r="2024" spans="1:16" x14ac:dyDescent="0.2">
      <c r="A2024" t="s">
        <v>358</v>
      </c>
      <c r="B2024" t="s">
        <v>437</v>
      </c>
      <c r="C2024" t="s">
        <v>579</v>
      </c>
      <c r="D2024" t="s">
        <v>410</v>
      </c>
      <c r="E2024">
        <v>1284</v>
      </c>
      <c r="F2024">
        <v>439</v>
      </c>
      <c r="G2024">
        <v>108.98</v>
      </c>
      <c r="L2024">
        <v>173</v>
      </c>
      <c r="M2024">
        <v>787</v>
      </c>
      <c r="N2024">
        <v>211</v>
      </c>
      <c r="O2024">
        <v>76</v>
      </c>
      <c r="P2024">
        <v>37</v>
      </c>
    </row>
    <row r="2025" spans="1:16" x14ac:dyDescent="0.2">
      <c r="A2025" t="s">
        <v>358</v>
      </c>
      <c r="B2025" t="s">
        <v>363</v>
      </c>
      <c r="C2025" t="s">
        <v>579</v>
      </c>
      <c r="D2025" t="s">
        <v>410</v>
      </c>
      <c r="E2025">
        <v>1024</v>
      </c>
      <c r="F2025">
        <v>378</v>
      </c>
      <c r="G2025">
        <v>113.82</v>
      </c>
      <c r="L2025">
        <v>139</v>
      </c>
      <c r="M2025">
        <v>599</v>
      </c>
      <c r="N2025">
        <v>198</v>
      </c>
      <c r="O2025">
        <v>61</v>
      </c>
      <c r="P2025">
        <v>27</v>
      </c>
    </row>
    <row r="2026" spans="1:16" x14ac:dyDescent="0.2">
      <c r="A2026" t="s">
        <v>358</v>
      </c>
      <c r="B2026" t="s">
        <v>364</v>
      </c>
      <c r="C2026" t="s">
        <v>579</v>
      </c>
      <c r="D2026" t="s">
        <v>410</v>
      </c>
      <c r="E2026">
        <v>231</v>
      </c>
      <c r="F2026">
        <v>50</v>
      </c>
      <c r="G2026">
        <v>87.64</v>
      </c>
      <c r="L2026">
        <v>34</v>
      </c>
      <c r="M2026">
        <v>167</v>
      </c>
      <c r="N2026">
        <v>7</v>
      </c>
      <c r="O2026">
        <v>14</v>
      </c>
      <c r="P2026">
        <v>9</v>
      </c>
    </row>
    <row r="2027" spans="1:16" x14ac:dyDescent="0.2">
      <c r="A2027" t="s">
        <v>358</v>
      </c>
      <c r="B2027" t="s">
        <v>365</v>
      </c>
      <c r="C2027" t="s">
        <v>579</v>
      </c>
      <c r="D2027" t="s">
        <v>410</v>
      </c>
      <c r="E2027">
        <v>12</v>
      </c>
      <c r="F2027">
        <v>5</v>
      </c>
      <c r="G2027">
        <v>113.67</v>
      </c>
      <c r="M2027">
        <v>7</v>
      </c>
      <c r="N2027">
        <v>3</v>
      </c>
      <c r="O2027">
        <v>1</v>
      </c>
      <c r="P2027">
        <v>1</v>
      </c>
    </row>
    <row r="2028" spans="1:16" x14ac:dyDescent="0.2">
      <c r="A2028" t="s">
        <v>358</v>
      </c>
      <c r="B2028" t="s">
        <v>366</v>
      </c>
      <c r="C2028" t="s">
        <v>579</v>
      </c>
      <c r="D2028" t="s">
        <v>410</v>
      </c>
      <c r="E2028">
        <v>17</v>
      </c>
      <c r="F2028">
        <v>6</v>
      </c>
      <c r="G2028">
        <v>104.53</v>
      </c>
      <c r="M2028">
        <v>14</v>
      </c>
      <c r="N2028">
        <v>3</v>
      </c>
    </row>
    <row r="2029" spans="1:16" x14ac:dyDescent="0.2">
      <c r="A2029" t="s">
        <v>358</v>
      </c>
      <c r="B2029" t="s">
        <v>437</v>
      </c>
      <c r="C2029" t="s">
        <v>580</v>
      </c>
      <c r="D2029" t="s">
        <v>410</v>
      </c>
      <c r="E2029">
        <v>389</v>
      </c>
      <c r="F2029">
        <v>193</v>
      </c>
      <c r="G2029">
        <v>162.65</v>
      </c>
      <c r="L2029">
        <v>88</v>
      </c>
      <c r="M2029">
        <v>209</v>
      </c>
      <c r="N2029">
        <v>78</v>
      </c>
      <c r="O2029">
        <v>12</v>
      </c>
      <c r="P2029">
        <v>2</v>
      </c>
    </row>
    <row r="2030" spans="1:16" x14ac:dyDescent="0.2">
      <c r="A2030" t="s">
        <v>358</v>
      </c>
      <c r="B2030" t="s">
        <v>363</v>
      </c>
      <c r="C2030" t="s">
        <v>580</v>
      </c>
      <c r="D2030" t="s">
        <v>410</v>
      </c>
      <c r="E2030">
        <v>386</v>
      </c>
      <c r="F2030">
        <v>192</v>
      </c>
      <c r="G2030">
        <v>163.21</v>
      </c>
      <c r="L2030">
        <v>87</v>
      </c>
      <c r="M2030">
        <v>207</v>
      </c>
      <c r="N2030">
        <v>78</v>
      </c>
      <c r="O2030">
        <v>12</v>
      </c>
      <c r="P2030">
        <v>2</v>
      </c>
    </row>
    <row r="2031" spans="1:16" x14ac:dyDescent="0.2">
      <c r="A2031" t="s">
        <v>358</v>
      </c>
      <c r="B2031" t="s">
        <v>365</v>
      </c>
      <c r="C2031" t="s">
        <v>580</v>
      </c>
      <c r="D2031" t="s">
        <v>410</v>
      </c>
      <c r="E2031">
        <v>2</v>
      </c>
      <c r="F2031">
        <v>1</v>
      </c>
      <c r="G2031">
        <v>85.5</v>
      </c>
      <c r="L2031">
        <v>1</v>
      </c>
      <c r="M2031">
        <v>1</v>
      </c>
    </row>
    <row r="2032" spans="1:16" x14ac:dyDescent="0.2">
      <c r="A2032" t="s">
        <v>358</v>
      </c>
      <c r="B2032" t="s">
        <v>366</v>
      </c>
      <c r="C2032" t="s">
        <v>580</v>
      </c>
      <c r="D2032" t="s">
        <v>410</v>
      </c>
      <c r="E2032">
        <v>1</v>
      </c>
      <c r="G2032">
        <v>99</v>
      </c>
      <c r="M2032">
        <v>1</v>
      </c>
    </row>
    <row r="2033" spans="1:16" x14ac:dyDescent="0.2">
      <c r="A2033" t="s">
        <v>358</v>
      </c>
      <c r="B2033" t="s">
        <v>437</v>
      </c>
      <c r="C2033" t="s">
        <v>581</v>
      </c>
      <c r="D2033" t="s">
        <v>410</v>
      </c>
      <c r="E2033">
        <v>3458</v>
      </c>
      <c r="F2033">
        <v>984</v>
      </c>
      <c r="G2033">
        <v>110.28</v>
      </c>
      <c r="L2033">
        <v>1</v>
      </c>
      <c r="M2033">
        <v>2950</v>
      </c>
      <c r="N2033">
        <v>505</v>
      </c>
      <c r="O2033">
        <v>2</v>
      </c>
    </row>
    <row r="2034" spans="1:16" x14ac:dyDescent="0.2">
      <c r="A2034" t="s">
        <v>358</v>
      </c>
      <c r="B2034" t="s">
        <v>363</v>
      </c>
      <c r="C2034" t="s">
        <v>581</v>
      </c>
      <c r="D2034" t="s">
        <v>410</v>
      </c>
      <c r="E2034">
        <v>3402</v>
      </c>
      <c r="F2034">
        <v>973</v>
      </c>
      <c r="G2034">
        <v>110.67</v>
      </c>
      <c r="L2034">
        <v>1</v>
      </c>
      <c r="M2034">
        <v>2904</v>
      </c>
      <c r="N2034">
        <v>495</v>
      </c>
      <c r="O2034">
        <v>2</v>
      </c>
    </row>
    <row r="2035" spans="1:16" x14ac:dyDescent="0.2">
      <c r="A2035" t="s">
        <v>358</v>
      </c>
      <c r="B2035" t="s">
        <v>364</v>
      </c>
      <c r="C2035" t="s">
        <v>581</v>
      </c>
      <c r="D2035" t="s">
        <v>410</v>
      </c>
      <c r="E2035">
        <v>3</v>
      </c>
      <c r="F2035">
        <v>2</v>
      </c>
      <c r="G2035">
        <v>155</v>
      </c>
      <c r="M2035">
        <v>3</v>
      </c>
    </row>
    <row r="2036" spans="1:16" x14ac:dyDescent="0.2">
      <c r="A2036" t="s">
        <v>358</v>
      </c>
      <c r="B2036" t="s">
        <v>365</v>
      </c>
      <c r="C2036" t="s">
        <v>581</v>
      </c>
      <c r="D2036" t="s">
        <v>410</v>
      </c>
      <c r="E2036">
        <v>30</v>
      </c>
      <c r="F2036">
        <v>6</v>
      </c>
      <c r="G2036">
        <v>84.43</v>
      </c>
      <c r="M2036">
        <v>20</v>
      </c>
      <c r="N2036">
        <v>10</v>
      </c>
    </row>
    <row r="2037" spans="1:16" x14ac:dyDescent="0.2">
      <c r="A2037" t="s">
        <v>358</v>
      </c>
      <c r="B2037" t="s">
        <v>366</v>
      </c>
      <c r="C2037" t="s">
        <v>581</v>
      </c>
      <c r="D2037" t="s">
        <v>410</v>
      </c>
      <c r="E2037">
        <v>23</v>
      </c>
      <c r="F2037">
        <v>3</v>
      </c>
      <c r="G2037">
        <v>81.349999999999994</v>
      </c>
      <c r="M2037">
        <v>23</v>
      </c>
    </row>
    <row r="2038" spans="1:16" x14ac:dyDescent="0.2">
      <c r="A2038" t="s">
        <v>358</v>
      </c>
      <c r="B2038" t="s">
        <v>437</v>
      </c>
      <c r="C2038" t="s">
        <v>582</v>
      </c>
      <c r="D2038" t="s">
        <v>410</v>
      </c>
      <c r="E2038">
        <v>281</v>
      </c>
      <c r="F2038">
        <v>21</v>
      </c>
      <c r="G2038">
        <v>61.43</v>
      </c>
      <c r="L2038">
        <v>72</v>
      </c>
      <c r="M2038">
        <v>118</v>
      </c>
      <c r="N2038">
        <v>44</v>
      </c>
      <c r="O2038">
        <v>36</v>
      </c>
      <c r="P2038">
        <v>11</v>
      </c>
    </row>
    <row r="2039" spans="1:16" x14ac:dyDescent="0.2">
      <c r="A2039" t="s">
        <v>358</v>
      </c>
      <c r="B2039" t="s">
        <v>363</v>
      </c>
      <c r="C2039" t="s">
        <v>582</v>
      </c>
      <c r="D2039" t="s">
        <v>410</v>
      </c>
      <c r="E2039">
        <v>179</v>
      </c>
      <c r="F2039">
        <v>8</v>
      </c>
      <c r="G2039">
        <v>58.26</v>
      </c>
      <c r="L2039">
        <v>49</v>
      </c>
      <c r="M2039">
        <v>62</v>
      </c>
      <c r="N2039">
        <v>42</v>
      </c>
      <c r="O2039">
        <v>16</v>
      </c>
      <c r="P2039">
        <v>10</v>
      </c>
    </row>
    <row r="2040" spans="1:16" x14ac:dyDescent="0.2">
      <c r="A2040" t="s">
        <v>358</v>
      </c>
      <c r="B2040" t="s">
        <v>364</v>
      </c>
      <c r="C2040" t="s">
        <v>582</v>
      </c>
      <c r="D2040" t="s">
        <v>410</v>
      </c>
      <c r="E2040">
        <v>96</v>
      </c>
      <c r="F2040">
        <v>12</v>
      </c>
      <c r="G2040">
        <v>66.56</v>
      </c>
      <c r="L2040">
        <v>23</v>
      </c>
      <c r="M2040">
        <v>52</v>
      </c>
      <c r="N2040">
        <v>1</v>
      </c>
      <c r="O2040">
        <v>19</v>
      </c>
      <c r="P2040">
        <v>1</v>
      </c>
    </row>
    <row r="2041" spans="1:16" x14ac:dyDescent="0.2">
      <c r="A2041" t="s">
        <v>358</v>
      </c>
      <c r="B2041" t="s">
        <v>365</v>
      </c>
      <c r="C2041" t="s">
        <v>582</v>
      </c>
      <c r="D2041" t="s">
        <v>410</v>
      </c>
      <c r="E2041">
        <v>3</v>
      </c>
      <c r="F2041">
        <v>1</v>
      </c>
      <c r="G2041">
        <v>91.33</v>
      </c>
      <c r="M2041">
        <v>2</v>
      </c>
      <c r="O2041">
        <v>1</v>
      </c>
    </row>
    <row r="2042" spans="1:16" x14ac:dyDescent="0.2">
      <c r="A2042" t="s">
        <v>358</v>
      </c>
      <c r="B2042" t="s">
        <v>366</v>
      </c>
      <c r="C2042" t="s">
        <v>582</v>
      </c>
      <c r="D2042" t="s">
        <v>410</v>
      </c>
      <c r="E2042">
        <v>3</v>
      </c>
      <c r="G2042">
        <v>57</v>
      </c>
      <c r="M2042">
        <v>2</v>
      </c>
      <c r="N2042">
        <v>1</v>
      </c>
    </row>
    <row r="2043" spans="1:16" x14ac:dyDescent="0.2">
      <c r="A2043" t="s">
        <v>358</v>
      </c>
      <c r="B2043" t="s">
        <v>437</v>
      </c>
      <c r="C2043" t="s">
        <v>583</v>
      </c>
      <c r="D2043" t="s">
        <v>410</v>
      </c>
      <c r="E2043">
        <v>131</v>
      </c>
      <c r="F2043">
        <v>46</v>
      </c>
      <c r="G2043">
        <v>94.09</v>
      </c>
      <c r="L2043">
        <v>28</v>
      </c>
      <c r="M2043">
        <v>65</v>
      </c>
      <c r="N2043">
        <v>28</v>
      </c>
      <c r="O2043">
        <v>6</v>
      </c>
      <c r="P2043">
        <v>4</v>
      </c>
    </row>
    <row r="2044" spans="1:16" x14ac:dyDescent="0.2">
      <c r="A2044" t="s">
        <v>358</v>
      </c>
      <c r="B2044" t="s">
        <v>363</v>
      </c>
      <c r="C2044" t="s">
        <v>583</v>
      </c>
      <c r="D2044" t="s">
        <v>410</v>
      </c>
      <c r="E2044">
        <v>131</v>
      </c>
      <c r="F2044">
        <v>46</v>
      </c>
      <c r="G2044">
        <v>94.09</v>
      </c>
      <c r="L2044">
        <v>28</v>
      </c>
      <c r="M2044">
        <v>65</v>
      </c>
      <c r="N2044">
        <v>28</v>
      </c>
      <c r="O2044">
        <v>6</v>
      </c>
      <c r="P2044">
        <v>4</v>
      </c>
    </row>
    <row r="2045" spans="1:16" x14ac:dyDescent="0.2">
      <c r="A2045" t="s">
        <v>358</v>
      </c>
      <c r="B2045" t="s">
        <v>437</v>
      </c>
      <c r="C2045" t="s">
        <v>584</v>
      </c>
      <c r="D2045" t="s">
        <v>410</v>
      </c>
      <c r="E2045">
        <v>695</v>
      </c>
      <c r="F2045">
        <v>121</v>
      </c>
      <c r="G2045">
        <v>83.31</v>
      </c>
      <c r="L2045">
        <v>2</v>
      </c>
      <c r="M2045">
        <v>570</v>
      </c>
      <c r="N2045">
        <v>123</v>
      </c>
    </row>
    <row r="2046" spans="1:16" x14ac:dyDescent="0.2">
      <c r="A2046" t="s">
        <v>358</v>
      </c>
      <c r="B2046" t="s">
        <v>363</v>
      </c>
      <c r="C2046" t="s">
        <v>584</v>
      </c>
      <c r="D2046" t="s">
        <v>410</v>
      </c>
      <c r="E2046">
        <v>682</v>
      </c>
      <c r="F2046">
        <v>118</v>
      </c>
      <c r="G2046">
        <v>83.41</v>
      </c>
      <c r="L2046">
        <v>2</v>
      </c>
      <c r="M2046">
        <v>560</v>
      </c>
      <c r="N2046">
        <v>120</v>
      </c>
    </row>
    <row r="2047" spans="1:16" x14ac:dyDescent="0.2">
      <c r="A2047" t="s">
        <v>358</v>
      </c>
      <c r="B2047" t="s">
        <v>365</v>
      </c>
      <c r="C2047" t="s">
        <v>584</v>
      </c>
      <c r="D2047" t="s">
        <v>410</v>
      </c>
      <c r="E2047">
        <v>7</v>
      </c>
      <c r="F2047">
        <v>1</v>
      </c>
      <c r="G2047">
        <v>75.86</v>
      </c>
      <c r="M2047">
        <v>4</v>
      </c>
      <c r="N2047">
        <v>3</v>
      </c>
    </row>
    <row r="2048" spans="1:16" x14ac:dyDescent="0.2">
      <c r="A2048" t="s">
        <v>358</v>
      </c>
      <c r="B2048" t="s">
        <v>366</v>
      </c>
      <c r="C2048" t="s">
        <v>584</v>
      </c>
      <c r="D2048" t="s">
        <v>410</v>
      </c>
      <c r="E2048">
        <v>6</v>
      </c>
      <c r="F2048">
        <v>2</v>
      </c>
      <c r="G2048">
        <v>80.5</v>
      </c>
      <c r="M2048">
        <v>6</v>
      </c>
    </row>
    <row r="2049" spans="1:16" x14ac:dyDescent="0.2">
      <c r="A2049" t="s">
        <v>358</v>
      </c>
      <c r="B2049" t="s">
        <v>437</v>
      </c>
      <c r="C2049" t="s">
        <v>585</v>
      </c>
      <c r="D2049" t="s">
        <v>410</v>
      </c>
      <c r="E2049">
        <v>5073</v>
      </c>
      <c r="F2049">
        <v>1194</v>
      </c>
      <c r="G2049">
        <v>87.87</v>
      </c>
      <c r="L2049">
        <v>984</v>
      </c>
      <c r="M2049">
        <v>2529</v>
      </c>
      <c r="N2049">
        <v>935</v>
      </c>
      <c r="O2049">
        <v>470</v>
      </c>
      <c r="P2049">
        <v>155</v>
      </c>
    </row>
    <row r="2050" spans="1:16" x14ac:dyDescent="0.2">
      <c r="A2050" t="s">
        <v>358</v>
      </c>
      <c r="B2050" t="s">
        <v>363</v>
      </c>
      <c r="C2050" t="s">
        <v>585</v>
      </c>
      <c r="D2050" t="s">
        <v>410</v>
      </c>
      <c r="E2050">
        <v>4106</v>
      </c>
      <c r="F2050">
        <v>1081</v>
      </c>
      <c r="G2050">
        <v>92.82</v>
      </c>
      <c r="L2050">
        <v>706</v>
      </c>
      <c r="M2050">
        <v>2113</v>
      </c>
      <c r="N2050">
        <v>819</v>
      </c>
      <c r="O2050">
        <v>331</v>
      </c>
      <c r="P2050">
        <v>137</v>
      </c>
    </row>
    <row r="2051" spans="1:16" x14ac:dyDescent="0.2">
      <c r="A2051" t="s">
        <v>358</v>
      </c>
      <c r="B2051" t="s">
        <v>364</v>
      </c>
      <c r="C2051" t="s">
        <v>585</v>
      </c>
      <c r="D2051" t="s">
        <v>410</v>
      </c>
      <c r="E2051">
        <v>833</v>
      </c>
      <c r="F2051">
        <v>103</v>
      </c>
      <c r="G2051">
        <v>67.900000000000006</v>
      </c>
      <c r="L2051">
        <v>275</v>
      </c>
      <c r="M2051">
        <v>339</v>
      </c>
      <c r="N2051">
        <v>82</v>
      </c>
      <c r="O2051">
        <v>127</v>
      </c>
      <c r="P2051">
        <v>10</v>
      </c>
    </row>
    <row r="2052" spans="1:16" x14ac:dyDescent="0.2">
      <c r="A2052" t="s">
        <v>358</v>
      </c>
      <c r="B2052" t="s">
        <v>365</v>
      </c>
      <c r="C2052" t="s">
        <v>585</v>
      </c>
      <c r="D2052" t="s">
        <v>410</v>
      </c>
      <c r="E2052">
        <v>104</v>
      </c>
      <c r="F2052">
        <v>2</v>
      </c>
      <c r="G2052">
        <v>48.78</v>
      </c>
      <c r="L2052">
        <v>2</v>
      </c>
      <c r="M2052">
        <v>59</v>
      </c>
      <c r="N2052">
        <v>28</v>
      </c>
      <c r="O2052">
        <v>8</v>
      </c>
      <c r="P2052">
        <v>7</v>
      </c>
    </row>
    <row r="2053" spans="1:16" x14ac:dyDescent="0.2">
      <c r="A2053" t="s">
        <v>358</v>
      </c>
      <c r="B2053" t="s">
        <v>366</v>
      </c>
      <c r="C2053" t="s">
        <v>585</v>
      </c>
      <c r="D2053" t="s">
        <v>410</v>
      </c>
      <c r="E2053">
        <v>30</v>
      </c>
      <c r="F2053">
        <v>8</v>
      </c>
      <c r="G2053">
        <v>101.17</v>
      </c>
      <c r="L2053">
        <v>1</v>
      </c>
      <c r="M2053">
        <v>18</v>
      </c>
      <c r="N2053">
        <v>6</v>
      </c>
      <c r="O2053">
        <v>4</v>
      </c>
      <c r="P2053">
        <v>1</v>
      </c>
    </row>
    <row r="2054" spans="1:16" x14ac:dyDescent="0.2">
      <c r="A2054" t="s">
        <v>358</v>
      </c>
      <c r="B2054" t="s">
        <v>437</v>
      </c>
      <c r="C2054" t="s">
        <v>586</v>
      </c>
      <c r="D2054" t="s">
        <v>410</v>
      </c>
      <c r="E2054">
        <v>2070</v>
      </c>
      <c r="F2054">
        <v>971</v>
      </c>
      <c r="G2054">
        <v>136.91</v>
      </c>
      <c r="L2054">
        <v>424</v>
      </c>
      <c r="M2054">
        <v>951</v>
      </c>
      <c r="N2054">
        <v>376</v>
      </c>
      <c r="O2054">
        <v>250</v>
      </c>
      <c r="P2054">
        <v>68</v>
      </c>
    </row>
    <row r="2055" spans="1:16" x14ac:dyDescent="0.2">
      <c r="A2055" t="s">
        <v>358</v>
      </c>
      <c r="B2055" t="s">
        <v>363</v>
      </c>
      <c r="C2055" t="s">
        <v>586</v>
      </c>
      <c r="D2055" t="s">
        <v>410</v>
      </c>
      <c r="E2055">
        <v>1843</v>
      </c>
      <c r="F2055">
        <v>911</v>
      </c>
      <c r="G2055">
        <v>141.55000000000001</v>
      </c>
      <c r="L2055">
        <v>423</v>
      </c>
      <c r="M2055">
        <v>868</v>
      </c>
      <c r="N2055">
        <v>331</v>
      </c>
      <c r="O2055">
        <v>174</v>
      </c>
      <c r="P2055">
        <v>47</v>
      </c>
    </row>
    <row r="2056" spans="1:16" x14ac:dyDescent="0.2">
      <c r="A2056" t="s">
        <v>358</v>
      </c>
      <c r="B2056" t="s">
        <v>365</v>
      </c>
      <c r="C2056" t="s">
        <v>586</v>
      </c>
      <c r="D2056" t="s">
        <v>410</v>
      </c>
      <c r="E2056">
        <v>151</v>
      </c>
      <c r="F2056">
        <v>31</v>
      </c>
      <c r="G2056">
        <v>92.74</v>
      </c>
      <c r="L2056">
        <v>1</v>
      </c>
      <c r="M2056">
        <v>52</v>
      </c>
      <c r="N2056">
        <v>33</v>
      </c>
      <c r="O2056">
        <v>50</v>
      </c>
      <c r="P2056">
        <v>15</v>
      </c>
    </row>
    <row r="2057" spans="1:16" x14ac:dyDescent="0.2">
      <c r="A2057" t="s">
        <v>358</v>
      </c>
      <c r="B2057" t="s">
        <v>366</v>
      </c>
      <c r="C2057" t="s">
        <v>586</v>
      </c>
      <c r="D2057" t="s">
        <v>410</v>
      </c>
      <c r="E2057">
        <v>76</v>
      </c>
      <c r="F2057">
        <v>29</v>
      </c>
      <c r="G2057">
        <v>112.07</v>
      </c>
      <c r="M2057">
        <v>31</v>
      </c>
      <c r="N2057">
        <v>12</v>
      </c>
      <c r="O2057">
        <v>26</v>
      </c>
      <c r="P2057">
        <v>6</v>
      </c>
    </row>
    <row r="2058" spans="1:16" x14ac:dyDescent="0.2">
      <c r="A2058" t="s">
        <v>358</v>
      </c>
      <c r="B2058" t="s">
        <v>437</v>
      </c>
      <c r="C2058" t="s">
        <v>587</v>
      </c>
      <c r="D2058" t="s">
        <v>410</v>
      </c>
      <c r="E2058">
        <v>13230</v>
      </c>
      <c r="F2058">
        <v>3213</v>
      </c>
      <c r="G2058">
        <v>95.62</v>
      </c>
      <c r="L2058">
        <v>15</v>
      </c>
      <c r="M2058">
        <v>11320</v>
      </c>
      <c r="N2058">
        <v>1889</v>
      </c>
      <c r="O2058">
        <v>6</v>
      </c>
    </row>
    <row r="2059" spans="1:16" x14ac:dyDescent="0.2">
      <c r="A2059" t="s">
        <v>358</v>
      </c>
      <c r="B2059" t="s">
        <v>363</v>
      </c>
      <c r="C2059" t="s">
        <v>587</v>
      </c>
      <c r="D2059" t="s">
        <v>410</v>
      </c>
      <c r="E2059">
        <v>12656</v>
      </c>
      <c r="F2059">
        <v>3113</v>
      </c>
      <c r="G2059">
        <v>96.61</v>
      </c>
      <c r="L2059">
        <v>15</v>
      </c>
      <c r="M2059">
        <v>10829</v>
      </c>
      <c r="N2059">
        <v>1808</v>
      </c>
      <c r="O2059">
        <v>4</v>
      </c>
    </row>
    <row r="2060" spans="1:16" x14ac:dyDescent="0.2">
      <c r="A2060" t="s">
        <v>358</v>
      </c>
      <c r="B2060" t="s">
        <v>364</v>
      </c>
      <c r="C2060" t="s">
        <v>587</v>
      </c>
      <c r="D2060" t="s">
        <v>410</v>
      </c>
      <c r="E2060">
        <v>1</v>
      </c>
      <c r="F2060">
        <v>1</v>
      </c>
      <c r="G2060">
        <v>205</v>
      </c>
      <c r="M2060">
        <v>1</v>
      </c>
    </row>
    <row r="2061" spans="1:16" x14ac:dyDescent="0.2">
      <c r="A2061" t="s">
        <v>358</v>
      </c>
      <c r="B2061" t="s">
        <v>365</v>
      </c>
      <c r="C2061" t="s">
        <v>587</v>
      </c>
      <c r="D2061" t="s">
        <v>410</v>
      </c>
      <c r="E2061">
        <v>336</v>
      </c>
      <c r="F2061">
        <v>42</v>
      </c>
      <c r="G2061">
        <v>63.1</v>
      </c>
      <c r="M2061">
        <v>261</v>
      </c>
      <c r="N2061">
        <v>74</v>
      </c>
      <c r="O2061">
        <v>1</v>
      </c>
    </row>
    <row r="2062" spans="1:16" x14ac:dyDescent="0.2">
      <c r="A2062" t="s">
        <v>358</v>
      </c>
      <c r="B2062" t="s">
        <v>366</v>
      </c>
      <c r="C2062" t="s">
        <v>587</v>
      </c>
      <c r="D2062" t="s">
        <v>410</v>
      </c>
      <c r="E2062">
        <v>237</v>
      </c>
      <c r="F2062">
        <v>57</v>
      </c>
      <c r="G2062">
        <v>88.41</v>
      </c>
      <c r="M2062">
        <v>229</v>
      </c>
      <c r="N2062">
        <v>7</v>
      </c>
      <c r="O2062">
        <v>1</v>
      </c>
    </row>
    <row r="2063" spans="1:16" x14ac:dyDescent="0.2">
      <c r="A2063" t="s">
        <v>358</v>
      </c>
      <c r="B2063" t="s">
        <v>437</v>
      </c>
      <c r="C2063" t="s">
        <v>588</v>
      </c>
      <c r="D2063" t="s">
        <v>410</v>
      </c>
      <c r="E2063">
        <v>167</v>
      </c>
      <c r="F2063">
        <v>23</v>
      </c>
      <c r="G2063">
        <v>75.8</v>
      </c>
      <c r="L2063">
        <v>31</v>
      </c>
      <c r="M2063">
        <v>76</v>
      </c>
      <c r="N2063">
        <v>37</v>
      </c>
      <c r="O2063">
        <v>17</v>
      </c>
      <c r="P2063">
        <v>6</v>
      </c>
    </row>
    <row r="2064" spans="1:16" x14ac:dyDescent="0.2">
      <c r="A2064" t="s">
        <v>358</v>
      </c>
      <c r="B2064" t="s">
        <v>363</v>
      </c>
      <c r="C2064" t="s">
        <v>588</v>
      </c>
      <c r="D2064" t="s">
        <v>410</v>
      </c>
      <c r="E2064">
        <v>128</v>
      </c>
      <c r="F2064">
        <v>13</v>
      </c>
      <c r="G2064">
        <v>68.36</v>
      </c>
      <c r="L2064">
        <v>21</v>
      </c>
      <c r="M2064">
        <v>56</v>
      </c>
      <c r="N2064">
        <v>36</v>
      </c>
      <c r="O2064">
        <v>12</v>
      </c>
      <c r="P2064">
        <v>3</v>
      </c>
    </row>
    <row r="2065" spans="1:16" x14ac:dyDescent="0.2">
      <c r="A2065" t="s">
        <v>358</v>
      </c>
      <c r="B2065" t="s">
        <v>364</v>
      </c>
      <c r="C2065" t="s">
        <v>588</v>
      </c>
      <c r="D2065" t="s">
        <v>410</v>
      </c>
      <c r="E2065">
        <v>33</v>
      </c>
      <c r="F2065">
        <v>7</v>
      </c>
      <c r="G2065">
        <v>97.45</v>
      </c>
      <c r="L2065">
        <v>10</v>
      </c>
      <c r="M2065">
        <v>16</v>
      </c>
      <c r="N2065">
        <v>1</v>
      </c>
      <c r="O2065">
        <v>4</v>
      </c>
      <c r="P2065">
        <v>2</v>
      </c>
    </row>
    <row r="2066" spans="1:16" x14ac:dyDescent="0.2">
      <c r="A2066" t="s">
        <v>358</v>
      </c>
      <c r="B2066" t="s">
        <v>365</v>
      </c>
      <c r="C2066" t="s">
        <v>588</v>
      </c>
      <c r="D2066" t="s">
        <v>410</v>
      </c>
      <c r="E2066">
        <v>3</v>
      </c>
      <c r="F2066">
        <v>3</v>
      </c>
      <c r="G2066">
        <v>157</v>
      </c>
      <c r="M2066">
        <v>3</v>
      </c>
    </row>
    <row r="2067" spans="1:16" x14ac:dyDescent="0.2">
      <c r="A2067" t="s">
        <v>358</v>
      </c>
      <c r="B2067" t="s">
        <v>366</v>
      </c>
      <c r="C2067" t="s">
        <v>588</v>
      </c>
      <c r="D2067" t="s">
        <v>410</v>
      </c>
      <c r="E2067">
        <v>3</v>
      </c>
      <c r="G2067">
        <v>74</v>
      </c>
      <c r="M2067">
        <v>1</v>
      </c>
      <c r="O2067">
        <v>1</v>
      </c>
      <c r="P2067">
        <v>1</v>
      </c>
    </row>
    <row r="2068" spans="1:16" x14ac:dyDescent="0.2">
      <c r="A2068" t="s">
        <v>358</v>
      </c>
      <c r="B2068" t="s">
        <v>437</v>
      </c>
      <c r="C2068" t="s">
        <v>589</v>
      </c>
      <c r="D2068" t="s">
        <v>410</v>
      </c>
      <c r="E2068">
        <v>75</v>
      </c>
      <c r="F2068">
        <v>38</v>
      </c>
      <c r="G2068">
        <v>119.99</v>
      </c>
      <c r="L2068">
        <v>13</v>
      </c>
      <c r="M2068">
        <v>32</v>
      </c>
      <c r="N2068">
        <v>23</v>
      </c>
      <c r="O2068">
        <v>6</v>
      </c>
      <c r="P2068">
        <v>1</v>
      </c>
    </row>
    <row r="2069" spans="1:16" x14ac:dyDescent="0.2">
      <c r="A2069" t="s">
        <v>358</v>
      </c>
      <c r="B2069" t="s">
        <v>363</v>
      </c>
      <c r="C2069" t="s">
        <v>589</v>
      </c>
      <c r="D2069" t="s">
        <v>410</v>
      </c>
      <c r="E2069">
        <v>75</v>
      </c>
      <c r="F2069">
        <v>38</v>
      </c>
      <c r="G2069">
        <v>119.99</v>
      </c>
      <c r="L2069">
        <v>13</v>
      </c>
      <c r="M2069">
        <v>32</v>
      </c>
      <c r="N2069">
        <v>23</v>
      </c>
      <c r="O2069">
        <v>6</v>
      </c>
      <c r="P2069">
        <v>1</v>
      </c>
    </row>
    <row r="2070" spans="1:16" x14ac:dyDescent="0.2">
      <c r="A2070" t="s">
        <v>358</v>
      </c>
      <c r="B2070" t="s">
        <v>437</v>
      </c>
      <c r="C2070" t="s">
        <v>590</v>
      </c>
      <c r="D2070" t="s">
        <v>410</v>
      </c>
      <c r="E2070">
        <v>447</v>
      </c>
      <c r="F2070">
        <v>75</v>
      </c>
      <c r="G2070">
        <v>80.3</v>
      </c>
      <c r="M2070">
        <v>349</v>
      </c>
      <c r="N2070">
        <v>98</v>
      </c>
    </row>
    <row r="2071" spans="1:16" x14ac:dyDescent="0.2">
      <c r="A2071" t="s">
        <v>358</v>
      </c>
      <c r="B2071" t="s">
        <v>363</v>
      </c>
      <c r="C2071" t="s">
        <v>590</v>
      </c>
      <c r="D2071" t="s">
        <v>410</v>
      </c>
      <c r="E2071">
        <v>435</v>
      </c>
      <c r="F2071">
        <v>69</v>
      </c>
      <c r="G2071">
        <v>79.349999999999994</v>
      </c>
      <c r="M2071">
        <v>339</v>
      </c>
      <c r="N2071">
        <v>96</v>
      </c>
    </row>
    <row r="2072" spans="1:16" x14ac:dyDescent="0.2">
      <c r="A2072" t="s">
        <v>358</v>
      </c>
      <c r="B2072" t="s">
        <v>365</v>
      </c>
      <c r="C2072" t="s">
        <v>590</v>
      </c>
      <c r="D2072" t="s">
        <v>410</v>
      </c>
      <c r="E2072">
        <v>4</v>
      </c>
      <c r="F2072">
        <v>2</v>
      </c>
      <c r="G2072">
        <v>134.5</v>
      </c>
      <c r="M2072">
        <v>3</v>
      </c>
      <c r="N2072">
        <v>1</v>
      </c>
    </row>
    <row r="2073" spans="1:16" x14ac:dyDescent="0.2">
      <c r="A2073" t="s">
        <v>358</v>
      </c>
      <c r="B2073" t="s">
        <v>366</v>
      </c>
      <c r="C2073" t="s">
        <v>590</v>
      </c>
      <c r="D2073" t="s">
        <v>410</v>
      </c>
      <c r="E2073">
        <v>8</v>
      </c>
      <c r="F2073">
        <v>4</v>
      </c>
      <c r="G2073">
        <v>104.63</v>
      </c>
      <c r="M2073">
        <v>7</v>
      </c>
      <c r="N2073">
        <v>1</v>
      </c>
    </row>
    <row r="2074" spans="1:16" x14ac:dyDescent="0.2">
      <c r="A2074" t="s">
        <v>358</v>
      </c>
      <c r="B2074" t="s">
        <v>437</v>
      </c>
      <c r="C2074" t="s">
        <v>591</v>
      </c>
      <c r="D2074" t="s">
        <v>410</v>
      </c>
      <c r="E2074">
        <v>292</v>
      </c>
      <c r="F2074">
        <v>33</v>
      </c>
      <c r="G2074">
        <v>65.69</v>
      </c>
      <c r="L2074">
        <v>61</v>
      </c>
      <c r="M2074">
        <v>153</v>
      </c>
      <c r="N2074">
        <v>27</v>
      </c>
      <c r="O2074">
        <v>39</v>
      </c>
      <c r="P2074">
        <v>12</v>
      </c>
    </row>
    <row r="2075" spans="1:16" x14ac:dyDescent="0.2">
      <c r="A2075" t="s">
        <v>358</v>
      </c>
      <c r="B2075" t="s">
        <v>363</v>
      </c>
      <c r="C2075" t="s">
        <v>591</v>
      </c>
      <c r="D2075" t="s">
        <v>410</v>
      </c>
      <c r="E2075">
        <v>134</v>
      </c>
      <c r="F2075">
        <v>19</v>
      </c>
      <c r="G2075">
        <v>76.19</v>
      </c>
      <c r="L2075">
        <v>16</v>
      </c>
      <c r="M2075">
        <v>79</v>
      </c>
      <c r="N2075">
        <v>11</v>
      </c>
      <c r="O2075">
        <v>20</v>
      </c>
      <c r="P2075">
        <v>8</v>
      </c>
    </row>
    <row r="2076" spans="1:16" x14ac:dyDescent="0.2">
      <c r="A2076" t="s">
        <v>358</v>
      </c>
      <c r="B2076" t="s">
        <v>364</v>
      </c>
      <c r="C2076" t="s">
        <v>591</v>
      </c>
      <c r="D2076" t="s">
        <v>410</v>
      </c>
      <c r="E2076">
        <v>130</v>
      </c>
      <c r="F2076">
        <v>10</v>
      </c>
      <c r="G2076">
        <v>52.37</v>
      </c>
      <c r="L2076">
        <v>45</v>
      </c>
      <c r="M2076">
        <v>56</v>
      </c>
      <c r="N2076">
        <v>9</v>
      </c>
      <c r="O2076">
        <v>18</v>
      </c>
      <c r="P2076">
        <v>2</v>
      </c>
    </row>
    <row r="2077" spans="1:16" x14ac:dyDescent="0.2">
      <c r="A2077" t="s">
        <v>358</v>
      </c>
      <c r="B2077" t="s">
        <v>365</v>
      </c>
      <c r="C2077" t="s">
        <v>591</v>
      </c>
      <c r="D2077" t="s">
        <v>410</v>
      </c>
      <c r="E2077">
        <v>16</v>
      </c>
      <c r="F2077">
        <v>2</v>
      </c>
      <c r="G2077">
        <v>82.06</v>
      </c>
      <c r="M2077">
        <v>6</v>
      </c>
      <c r="N2077">
        <v>7</v>
      </c>
      <c r="O2077">
        <v>1</v>
      </c>
      <c r="P2077">
        <v>2</v>
      </c>
    </row>
    <row r="2078" spans="1:16" x14ac:dyDescent="0.2">
      <c r="A2078" t="s">
        <v>358</v>
      </c>
      <c r="B2078" t="s">
        <v>366</v>
      </c>
      <c r="C2078" t="s">
        <v>591</v>
      </c>
      <c r="D2078" t="s">
        <v>410</v>
      </c>
      <c r="E2078">
        <v>12</v>
      </c>
      <c r="F2078">
        <v>2</v>
      </c>
      <c r="G2078">
        <v>70.83</v>
      </c>
      <c r="M2078">
        <v>12</v>
      </c>
    </row>
    <row r="2079" spans="1:16" x14ac:dyDescent="0.2">
      <c r="A2079" t="s">
        <v>358</v>
      </c>
      <c r="B2079" t="s">
        <v>437</v>
      </c>
      <c r="C2079" t="s">
        <v>592</v>
      </c>
      <c r="D2079" t="s">
        <v>410</v>
      </c>
      <c r="E2079">
        <v>380</v>
      </c>
      <c r="F2079">
        <v>66</v>
      </c>
      <c r="G2079">
        <v>72.84</v>
      </c>
      <c r="L2079">
        <v>66</v>
      </c>
      <c r="M2079">
        <v>168</v>
      </c>
      <c r="N2079">
        <v>102</v>
      </c>
      <c r="O2079">
        <v>37</v>
      </c>
      <c r="P2079">
        <v>7</v>
      </c>
    </row>
    <row r="2080" spans="1:16" x14ac:dyDescent="0.2">
      <c r="A2080" t="s">
        <v>358</v>
      </c>
      <c r="B2080" t="s">
        <v>363</v>
      </c>
      <c r="C2080" t="s">
        <v>592</v>
      </c>
      <c r="D2080" t="s">
        <v>410</v>
      </c>
      <c r="E2080">
        <v>378</v>
      </c>
      <c r="F2080">
        <v>66</v>
      </c>
      <c r="G2080">
        <v>72.88</v>
      </c>
      <c r="L2080">
        <v>66</v>
      </c>
      <c r="M2080">
        <v>168</v>
      </c>
      <c r="N2080">
        <v>101</v>
      </c>
      <c r="O2080">
        <v>37</v>
      </c>
      <c r="P2080">
        <v>6</v>
      </c>
    </row>
    <row r="2081" spans="1:16" x14ac:dyDescent="0.2">
      <c r="A2081" t="s">
        <v>358</v>
      </c>
      <c r="B2081" t="s">
        <v>364</v>
      </c>
      <c r="C2081" t="s">
        <v>592</v>
      </c>
      <c r="D2081" t="s">
        <v>410</v>
      </c>
      <c r="E2081">
        <v>1</v>
      </c>
      <c r="G2081">
        <v>88</v>
      </c>
      <c r="P2081">
        <v>1</v>
      </c>
    </row>
    <row r="2082" spans="1:16" x14ac:dyDescent="0.2">
      <c r="A2082" t="s">
        <v>358</v>
      </c>
      <c r="B2082" t="s">
        <v>365</v>
      </c>
      <c r="C2082" t="s">
        <v>592</v>
      </c>
      <c r="D2082" t="s">
        <v>410</v>
      </c>
      <c r="E2082">
        <v>1</v>
      </c>
      <c r="G2082">
        <v>44</v>
      </c>
      <c r="N2082">
        <v>1</v>
      </c>
    </row>
    <row r="2083" spans="1:16" x14ac:dyDescent="0.2">
      <c r="A2083" t="s">
        <v>358</v>
      </c>
      <c r="B2083" t="s">
        <v>437</v>
      </c>
      <c r="C2083" t="s">
        <v>593</v>
      </c>
      <c r="D2083" t="s">
        <v>410</v>
      </c>
      <c r="E2083">
        <v>1298</v>
      </c>
      <c r="F2083">
        <v>152</v>
      </c>
      <c r="G2083">
        <v>69.069999999999993</v>
      </c>
      <c r="M2083">
        <v>1287</v>
      </c>
      <c r="N2083">
        <v>11</v>
      </c>
    </row>
    <row r="2084" spans="1:16" x14ac:dyDescent="0.2">
      <c r="A2084" t="s">
        <v>358</v>
      </c>
      <c r="B2084" t="s">
        <v>363</v>
      </c>
      <c r="C2084" t="s">
        <v>593</v>
      </c>
      <c r="D2084" t="s">
        <v>410</v>
      </c>
      <c r="E2084">
        <v>1244</v>
      </c>
      <c r="F2084">
        <v>144</v>
      </c>
      <c r="G2084">
        <v>68.88</v>
      </c>
      <c r="M2084">
        <v>1241</v>
      </c>
      <c r="N2084">
        <v>3</v>
      </c>
    </row>
    <row r="2085" spans="1:16" x14ac:dyDescent="0.2">
      <c r="A2085" t="s">
        <v>358</v>
      </c>
      <c r="B2085" t="s">
        <v>365</v>
      </c>
      <c r="C2085" t="s">
        <v>593</v>
      </c>
      <c r="D2085" t="s">
        <v>410</v>
      </c>
      <c r="E2085">
        <v>31</v>
      </c>
      <c r="F2085">
        <v>4</v>
      </c>
      <c r="G2085">
        <v>74.39</v>
      </c>
      <c r="M2085">
        <v>23</v>
      </c>
      <c r="N2085">
        <v>8</v>
      </c>
    </row>
    <row r="2086" spans="1:16" x14ac:dyDescent="0.2">
      <c r="A2086" t="s">
        <v>358</v>
      </c>
      <c r="B2086" t="s">
        <v>366</v>
      </c>
      <c r="C2086" t="s">
        <v>593</v>
      </c>
      <c r="D2086" t="s">
        <v>410</v>
      </c>
      <c r="E2086">
        <v>23</v>
      </c>
      <c r="F2086">
        <v>4</v>
      </c>
      <c r="G2086">
        <v>72.17</v>
      </c>
      <c r="M2086">
        <v>23</v>
      </c>
    </row>
    <row r="2087" spans="1:16" x14ac:dyDescent="0.2">
      <c r="A2087" t="s">
        <v>358</v>
      </c>
      <c r="B2087" t="s">
        <v>437</v>
      </c>
      <c r="C2087" t="s">
        <v>594</v>
      </c>
      <c r="D2087" t="s">
        <v>410</v>
      </c>
      <c r="E2087">
        <v>418</v>
      </c>
      <c r="F2087">
        <v>101</v>
      </c>
      <c r="G2087">
        <v>92.94</v>
      </c>
      <c r="L2087">
        <v>57</v>
      </c>
      <c r="M2087">
        <v>237</v>
      </c>
      <c r="N2087">
        <v>60</v>
      </c>
      <c r="O2087">
        <v>49</v>
      </c>
      <c r="P2087">
        <v>15</v>
      </c>
    </row>
    <row r="2088" spans="1:16" x14ac:dyDescent="0.2">
      <c r="A2088" t="s">
        <v>358</v>
      </c>
      <c r="B2088" t="s">
        <v>363</v>
      </c>
      <c r="C2088" t="s">
        <v>594</v>
      </c>
      <c r="D2088" t="s">
        <v>410</v>
      </c>
      <c r="E2088">
        <v>333</v>
      </c>
      <c r="F2088">
        <v>87</v>
      </c>
      <c r="G2088">
        <v>96.87</v>
      </c>
      <c r="L2088">
        <v>37</v>
      </c>
      <c r="M2088">
        <v>193</v>
      </c>
      <c r="N2088">
        <v>56</v>
      </c>
      <c r="O2088">
        <v>32</v>
      </c>
      <c r="P2088">
        <v>15</v>
      </c>
    </row>
    <row r="2089" spans="1:16" x14ac:dyDescent="0.2">
      <c r="A2089" t="s">
        <v>358</v>
      </c>
      <c r="B2089" t="s">
        <v>364</v>
      </c>
      <c r="C2089" t="s">
        <v>594</v>
      </c>
      <c r="D2089" t="s">
        <v>410</v>
      </c>
      <c r="E2089">
        <v>76</v>
      </c>
      <c r="F2089">
        <v>11</v>
      </c>
      <c r="G2089">
        <v>74.3</v>
      </c>
      <c r="L2089">
        <v>20</v>
      </c>
      <c r="M2089">
        <v>39</v>
      </c>
      <c r="N2089">
        <v>2</v>
      </c>
      <c r="O2089">
        <v>15</v>
      </c>
    </row>
    <row r="2090" spans="1:16" x14ac:dyDescent="0.2">
      <c r="A2090" t="s">
        <v>358</v>
      </c>
      <c r="B2090" t="s">
        <v>365</v>
      </c>
      <c r="C2090" t="s">
        <v>594</v>
      </c>
      <c r="D2090" t="s">
        <v>410</v>
      </c>
      <c r="E2090">
        <v>5</v>
      </c>
      <c r="G2090">
        <v>70.8</v>
      </c>
      <c r="M2090">
        <v>2</v>
      </c>
      <c r="N2090">
        <v>1</v>
      </c>
      <c r="O2090">
        <v>2</v>
      </c>
    </row>
    <row r="2091" spans="1:16" x14ac:dyDescent="0.2">
      <c r="A2091" t="s">
        <v>358</v>
      </c>
      <c r="B2091" t="s">
        <v>366</v>
      </c>
      <c r="C2091" t="s">
        <v>594</v>
      </c>
      <c r="D2091" t="s">
        <v>410</v>
      </c>
      <c r="E2091">
        <v>4</v>
      </c>
      <c r="F2091">
        <v>3</v>
      </c>
      <c r="G2091">
        <v>147.5</v>
      </c>
      <c r="M2091">
        <v>3</v>
      </c>
      <c r="N2091">
        <v>1</v>
      </c>
    </row>
    <row r="2092" spans="1:16" x14ac:dyDescent="0.2">
      <c r="A2092" t="s">
        <v>358</v>
      </c>
      <c r="B2092" t="s">
        <v>437</v>
      </c>
      <c r="C2092" t="s">
        <v>595</v>
      </c>
      <c r="D2092" t="s">
        <v>410</v>
      </c>
      <c r="E2092">
        <v>85</v>
      </c>
      <c r="F2092">
        <v>36</v>
      </c>
      <c r="G2092">
        <v>115.98</v>
      </c>
      <c r="L2092">
        <v>19</v>
      </c>
      <c r="M2092">
        <v>31</v>
      </c>
      <c r="N2092">
        <v>21</v>
      </c>
      <c r="O2092">
        <v>12</v>
      </c>
      <c r="P2092">
        <v>2</v>
      </c>
    </row>
    <row r="2093" spans="1:16" x14ac:dyDescent="0.2">
      <c r="A2093" t="s">
        <v>358</v>
      </c>
      <c r="B2093" t="s">
        <v>363</v>
      </c>
      <c r="C2093" t="s">
        <v>595</v>
      </c>
      <c r="D2093" t="s">
        <v>410</v>
      </c>
      <c r="E2093">
        <v>84</v>
      </c>
      <c r="F2093">
        <v>36</v>
      </c>
      <c r="G2093">
        <v>116.75</v>
      </c>
      <c r="L2093">
        <v>19</v>
      </c>
      <c r="M2093">
        <v>30</v>
      </c>
      <c r="N2093">
        <v>21</v>
      </c>
      <c r="O2093">
        <v>12</v>
      </c>
      <c r="P2093">
        <v>2</v>
      </c>
    </row>
    <row r="2094" spans="1:16" x14ac:dyDescent="0.2">
      <c r="A2094" t="s">
        <v>358</v>
      </c>
      <c r="B2094" t="s">
        <v>364</v>
      </c>
      <c r="C2094" t="s">
        <v>595</v>
      </c>
      <c r="D2094" t="s">
        <v>410</v>
      </c>
      <c r="E2094">
        <v>1</v>
      </c>
      <c r="G2094">
        <v>51</v>
      </c>
      <c r="M2094">
        <v>1</v>
      </c>
    </row>
    <row r="2095" spans="1:16" x14ac:dyDescent="0.2">
      <c r="A2095" t="s">
        <v>358</v>
      </c>
      <c r="B2095" t="s">
        <v>437</v>
      </c>
      <c r="C2095" t="s">
        <v>596</v>
      </c>
      <c r="D2095" t="s">
        <v>410</v>
      </c>
      <c r="E2095">
        <v>1130</v>
      </c>
      <c r="F2095">
        <v>284</v>
      </c>
      <c r="G2095">
        <v>94.98</v>
      </c>
      <c r="M2095">
        <v>1008</v>
      </c>
      <c r="N2095">
        <v>121</v>
      </c>
      <c r="O2095">
        <v>1</v>
      </c>
    </row>
    <row r="2096" spans="1:16" x14ac:dyDescent="0.2">
      <c r="A2096" t="s">
        <v>358</v>
      </c>
      <c r="B2096" t="s">
        <v>363</v>
      </c>
      <c r="C2096" t="s">
        <v>596</v>
      </c>
      <c r="D2096" t="s">
        <v>410</v>
      </c>
      <c r="E2096">
        <v>1104</v>
      </c>
      <c r="F2096">
        <v>274</v>
      </c>
      <c r="G2096">
        <v>94.66</v>
      </c>
      <c r="M2096">
        <v>984</v>
      </c>
      <c r="N2096">
        <v>119</v>
      </c>
      <c r="O2096">
        <v>1</v>
      </c>
    </row>
    <row r="2097" spans="1:16" x14ac:dyDescent="0.2">
      <c r="A2097" t="s">
        <v>358</v>
      </c>
      <c r="B2097" t="s">
        <v>365</v>
      </c>
      <c r="C2097" t="s">
        <v>596</v>
      </c>
      <c r="D2097" t="s">
        <v>410</v>
      </c>
      <c r="E2097">
        <v>4</v>
      </c>
      <c r="G2097">
        <v>67.5</v>
      </c>
      <c r="M2097">
        <v>2</v>
      </c>
      <c r="N2097">
        <v>2</v>
      </c>
    </row>
    <row r="2098" spans="1:16" x14ac:dyDescent="0.2">
      <c r="A2098" t="s">
        <v>358</v>
      </c>
      <c r="B2098" t="s">
        <v>366</v>
      </c>
      <c r="C2098" t="s">
        <v>596</v>
      </c>
      <c r="D2098" t="s">
        <v>410</v>
      </c>
      <c r="E2098">
        <v>22</v>
      </c>
      <c r="F2098">
        <v>10</v>
      </c>
      <c r="G2098">
        <v>115.95</v>
      </c>
      <c r="M2098">
        <v>22</v>
      </c>
    </row>
    <row r="2099" spans="1:16" x14ac:dyDescent="0.2">
      <c r="A2099" t="s">
        <v>358</v>
      </c>
      <c r="B2099" t="s">
        <v>437</v>
      </c>
      <c r="C2099" t="s">
        <v>597</v>
      </c>
      <c r="D2099" t="s">
        <v>410</v>
      </c>
      <c r="E2099">
        <v>1695</v>
      </c>
      <c r="F2099">
        <v>549</v>
      </c>
      <c r="G2099">
        <v>110.4</v>
      </c>
      <c r="L2099">
        <v>233</v>
      </c>
      <c r="M2099">
        <v>948</v>
      </c>
      <c r="N2099">
        <v>303</v>
      </c>
      <c r="O2099">
        <v>162</v>
      </c>
      <c r="P2099">
        <v>49</v>
      </c>
    </row>
    <row r="2100" spans="1:16" x14ac:dyDescent="0.2">
      <c r="A2100" t="s">
        <v>358</v>
      </c>
      <c r="B2100" t="s">
        <v>363</v>
      </c>
      <c r="C2100" t="s">
        <v>597</v>
      </c>
      <c r="D2100" t="s">
        <v>410</v>
      </c>
      <c r="E2100">
        <v>1312</v>
      </c>
      <c r="F2100">
        <v>494</v>
      </c>
      <c r="G2100">
        <v>122.85</v>
      </c>
      <c r="L2100">
        <v>123</v>
      </c>
      <c r="M2100">
        <v>787</v>
      </c>
      <c r="N2100">
        <v>266</v>
      </c>
      <c r="O2100">
        <v>95</v>
      </c>
      <c r="P2100">
        <v>41</v>
      </c>
    </row>
    <row r="2101" spans="1:16" x14ac:dyDescent="0.2">
      <c r="A2101" t="s">
        <v>358</v>
      </c>
      <c r="B2101" t="s">
        <v>364</v>
      </c>
      <c r="C2101" t="s">
        <v>597</v>
      </c>
      <c r="D2101" t="s">
        <v>410</v>
      </c>
      <c r="E2101">
        <v>342</v>
      </c>
      <c r="F2101">
        <v>45</v>
      </c>
      <c r="G2101">
        <v>64.75</v>
      </c>
      <c r="L2101">
        <v>110</v>
      </c>
      <c r="M2101">
        <v>140</v>
      </c>
      <c r="N2101">
        <v>28</v>
      </c>
      <c r="O2101">
        <v>59</v>
      </c>
      <c r="P2101">
        <v>5</v>
      </c>
    </row>
    <row r="2102" spans="1:16" x14ac:dyDescent="0.2">
      <c r="A2102" t="s">
        <v>358</v>
      </c>
      <c r="B2102" t="s">
        <v>365</v>
      </c>
      <c r="C2102" t="s">
        <v>597</v>
      </c>
      <c r="D2102" t="s">
        <v>410</v>
      </c>
      <c r="E2102">
        <v>18</v>
      </c>
      <c r="F2102">
        <v>4</v>
      </c>
      <c r="G2102">
        <v>100.5</v>
      </c>
      <c r="M2102">
        <v>9</v>
      </c>
      <c r="N2102">
        <v>6</v>
      </c>
      <c r="O2102">
        <v>3</v>
      </c>
    </row>
    <row r="2103" spans="1:16" x14ac:dyDescent="0.2">
      <c r="A2103" t="s">
        <v>358</v>
      </c>
      <c r="B2103" t="s">
        <v>366</v>
      </c>
      <c r="C2103" t="s">
        <v>597</v>
      </c>
      <c r="D2103" t="s">
        <v>410</v>
      </c>
      <c r="E2103">
        <v>23</v>
      </c>
      <c r="F2103">
        <v>6</v>
      </c>
      <c r="G2103">
        <v>86.96</v>
      </c>
      <c r="M2103">
        <v>12</v>
      </c>
      <c r="N2103">
        <v>3</v>
      </c>
      <c r="O2103">
        <v>5</v>
      </c>
      <c r="P2103">
        <v>3</v>
      </c>
    </row>
    <row r="2104" spans="1:16" x14ac:dyDescent="0.2">
      <c r="A2104" t="s">
        <v>358</v>
      </c>
      <c r="B2104" t="s">
        <v>437</v>
      </c>
      <c r="C2104" t="s">
        <v>598</v>
      </c>
      <c r="D2104" t="s">
        <v>410</v>
      </c>
      <c r="E2104">
        <v>150</v>
      </c>
      <c r="F2104">
        <v>44</v>
      </c>
      <c r="G2104">
        <v>95.98</v>
      </c>
      <c r="L2104">
        <v>53</v>
      </c>
      <c r="M2104">
        <v>66</v>
      </c>
      <c r="N2104">
        <v>17</v>
      </c>
      <c r="O2104">
        <v>10</v>
      </c>
      <c r="P2104">
        <v>4</v>
      </c>
    </row>
    <row r="2105" spans="1:16" x14ac:dyDescent="0.2">
      <c r="A2105" t="s">
        <v>358</v>
      </c>
      <c r="B2105" t="s">
        <v>363</v>
      </c>
      <c r="C2105" t="s">
        <v>598</v>
      </c>
      <c r="D2105" t="s">
        <v>410</v>
      </c>
      <c r="E2105">
        <v>150</v>
      </c>
      <c r="F2105">
        <v>44</v>
      </c>
      <c r="G2105">
        <v>95.98</v>
      </c>
      <c r="L2105">
        <v>53</v>
      </c>
      <c r="M2105">
        <v>66</v>
      </c>
      <c r="N2105">
        <v>17</v>
      </c>
      <c r="O2105">
        <v>10</v>
      </c>
      <c r="P2105">
        <v>4</v>
      </c>
    </row>
    <row r="2106" spans="1:16" x14ac:dyDescent="0.2">
      <c r="A2106" t="s">
        <v>358</v>
      </c>
      <c r="B2106" t="s">
        <v>437</v>
      </c>
      <c r="C2106" t="s">
        <v>599</v>
      </c>
      <c r="D2106" t="s">
        <v>410</v>
      </c>
      <c r="E2106">
        <v>3478</v>
      </c>
      <c r="F2106">
        <v>932</v>
      </c>
      <c r="G2106">
        <v>103.26</v>
      </c>
      <c r="L2106">
        <v>11</v>
      </c>
      <c r="M2106">
        <v>3035</v>
      </c>
      <c r="N2106">
        <v>431</v>
      </c>
      <c r="O2106">
        <v>1</v>
      </c>
    </row>
    <row r="2107" spans="1:16" x14ac:dyDescent="0.2">
      <c r="A2107" t="s">
        <v>358</v>
      </c>
      <c r="B2107" t="s">
        <v>363</v>
      </c>
      <c r="C2107" t="s">
        <v>599</v>
      </c>
      <c r="D2107" t="s">
        <v>410</v>
      </c>
      <c r="E2107">
        <v>3387</v>
      </c>
      <c r="F2107">
        <v>918</v>
      </c>
      <c r="G2107">
        <v>104.17</v>
      </c>
      <c r="L2107">
        <v>10</v>
      </c>
      <c r="M2107">
        <v>2952</v>
      </c>
      <c r="N2107">
        <v>424</v>
      </c>
      <c r="O2107">
        <v>1</v>
      </c>
    </row>
    <row r="2108" spans="1:16" x14ac:dyDescent="0.2">
      <c r="A2108" t="s">
        <v>358</v>
      </c>
      <c r="B2108" t="s">
        <v>365</v>
      </c>
      <c r="C2108" t="s">
        <v>599</v>
      </c>
      <c r="D2108" t="s">
        <v>410</v>
      </c>
      <c r="E2108">
        <v>38</v>
      </c>
      <c r="F2108">
        <v>4</v>
      </c>
      <c r="G2108">
        <v>63.34</v>
      </c>
      <c r="L2108">
        <v>1</v>
      </c>
      <c r="M2108">
        <v>32</v>
      </c>
      <c r="N2108">
        <v>5</v>
      </c>
    </row>
    <row r="2109" spans="1:16" x14ac:dyDescent="0.2">
      <c r="A2109" t="s">
        <v>358</v>
      </c>
      <c r="B2109" t="s">
        <v>366</v>
      </c>
      <c r="C2109" t="s">
        <v>599</v>
      </c>
      <c r="D2109" t="s">
        <v>410</v>
      </c>
      <c r="E2109">
        <v>53</v>
      </c>
      <c r="F2109">
        <v>10</v>
      </c>
      <c r="G2109">
        <v>74.08</v>
      </c>
      <c r="M2109">
        <v>51</v>
      </c>
      <c r="N2109">
        <v>2</v>
      </c>
    </row>
    <row r="2110" spans="1:16" x14ac:dyDescent="0.2">
      <c r="A2110" t="s">
        <v>358</v>
      </c>
      <c r="B2110" t="s">
        <v>437</v>
      </c>
      <c r="C2110" t="s">
        <v>600</v>
      </c>
      <c r="D2110" t="s">
        <v>410</v>
      </c>
      <c r="E2110">
        <v>780</v>
      </c>
      <c r="F2110">
        <v>195</v>
      </c>
      <c r="G2110">
        <v>92.84</v>
      </c>
      <c r="L2110">
        <v>135</v>
      </c>
      <c r="M2110">
        <v>436</v>
      </c>
      <c r="N2110">
        <v>127</v>
      </c>
      <c r="O2110">
        <v>56</v>
      </c>
      <c r="P2110">
        <v>26</v>
      </c>
    </row>
    <row r="2111" spans="1:16" x14ac:dyDescent="0.2">
      <c r="A2111" t="s">
        <v>358</v>
      </c>
      <c r="B2111" t="s">
        <v>363</v>
      </c>
      <c r="C2111" t="s">
        <v>600</v>
      </c>
      <c r="D2111" t="s">
        <v>410</v>
      </c>
      <c r="E2111">
        <v>573</v>
      </c>
      <c r="F2111">
        <v>169</v>
      </c>
      <c r="G2111">
        <v>103.89</v>
      </c>
      <c r="L2111">
        <v>82</v>
      </c>
      <c r="M2111">
        <v>339</v>
      </c>
      <c r="N2111">
        <v>105</v>
      </c>
      <c r="O2111">
        <v>27</v>
      </c>
      <c r="P2111">
        <v>20</v>
      </c>
    </row>
    <row r="2112" spans="1:16" x14ac:dyDescent="0.2">
      <c r="A2112" t="s">
        <v>358</v>
      </c>
      <c r="B2112" t="s">
        <v>364</v>
      </c>
      <c r="C2112" t="s">
        <v>600</v>
      </c>
      <c r="D2112" t="s">
        <v>410</v>
      </c>
      <c r="E2112">
        <v>183</v>
      </c>
      <c r="F2112">
        <v>20</v>
      </c>
      <c r="G2112">
        <v>58.53</v>
      </c>
      <c r="L2112">
        <v>53</v>
      </c>
      <c r="M2112">
        <v>84</v>
      </c>
      <c r="N2112">
        <v>17</v>
      </c>
      <c r="O2112">
        <v>24</v>
      </c>
      <c r="P2112">
        <v>5</v>
      </c>
    </row>
    <row r="2113" spans="1:16" x14ac:dyDescent="0.2">
      <c r="A2113" t="s">
        <v>358</v>
      </c>
      <c r="B2113" t="s">
        <v>365</v>
      </c>
      <c r="C2113" t="s">
        <v>600</v>
      </c>
      <c r="D2113" t="s">
        <v>410</v>
      </c>
      <c r="E2113">
        <v>14</v>
      </c>
      <c r="F2113">
        <v>2</v>
      </c>
      <c r="G2113">
        <v>78.5</v>
      </c>
      <c r="M2113">
        <v>5</v>
      </c>
      <c r="N2113">
        <v>4</v>
      </c>
      <c r="O2113">
        <v>4</v>
      </c>
      <c r="P2113">
        <v>1</v>
      </c>
    </row>
    <row r="2114" spans="1:16" x14ac:dyDescent="0.2">
      <c r="A2114" t="s">
        <v>358</v>
      </c>
      <c r="B2114" t="s">
        <v>366</v>
      </c>
      <c r="C2114" t="s">
        <v>600</v>
      </c>
      <c r="D2114" t="s">
        <v>410</v>
      </c>
      <c r="E2114">
        <v>10</v>
      </c>
      <c r="F2114">
        <v>4</v>
      </c>
      <c r="G2114">
        <v>107.5</v>
      </c>
      <c r="M2114">
        <v>8</v>
      </c>
      <c r="N2114">
        <v>1</v>
      </c>
      <c r="O2114">
        <v>1</v>
      </c>
    </row>
    <row r="2115" spans="1:16" x14ac:dyDescent="0.2">
      <c r="A2115" t="s">
        <v>358</v>
      </c>
      <c r="B2115" t="s">
        <v>437</v>
      </c>
      <c r="C2115" t="s">
        <v>601</v>
      </c>
      <c r="D2115" t="s">
        <v>410</v>
      </c>
      <c r="E2115">
        <v>234</v>
      </c>
      <c r="F2115">
        <v>125</v>
      </c>
      <c r="G2115">
        <v>142.65</v>
      </c>
      <c r="L2115">
        <v>33</v>
      </c>
      <c r="M2115">
        <v>157</v>
      </c>
      <c r="N2115">
        <v>28</v>
      </c>
      <c r="O2115">
        <v>14</v>
      </c>
      <c r="P2115">
        <v>2</v>
      </c>
    </row>
    <row r="2116" spans="1:16" x14ac:dyDescent="0.2">
      <c r="A2116" t="s">
        <v>358</v>
      </c>
      <c r="B2116" t="s">
        <v>363</v>
      </c>
      <c r="C2116" t="s">
        <v>601</v>
      </c>
      <c r="D2116" t="s">
        <v>410</v>
      </c>
      <c r="E2116">
        <v>233</v>
      </c>
      <c r="F2116">
        <v>124</v>
      </c>
      <c r="G2116">
        <v>142.5</v>
      </c>
      <c r="L2116">
        <v>33</v>
      </c>
      <c r="M2116">
        <v>156</v>
      </c>
      <c r="N2116">
        <v>28</v>
      </c>
      <c r="O2116">
        <v>14</v>
      </c>
      <c r="P2116">
        <v>2</v>
      </c>
    </row>
    <row r="2117" spans="1:16" x14ac:dyDescent="0.2">
      <c r="A2117" t="s">
        <v>358</v>
      </c>
      <c r="B2117" t="s">
        <v>366</v>
      </c>
      <c r="C2117" t="s">
        <v>601</v>
      </c>
      <c r="D2117" t="s">
        <v>410</v>
      </c>
      <c r="E2117">
        <v>1</v>
      </c>
      <c r="F2117">
        <v>1</v>
      </c>
      <c r="G2117">
        <v>178</v>
      </c>
      <c r="M2117">
        <v>1</v>
      </c>
    </row>
    <row r="2118" spans="1:16" x14ac:dyDescent="0.2">
      <c r="A2118" t="s">
        <v>358</v>
      </c>
      <c r="B2118" t="s">
        <v>437</v>
      </c>
      <c r="C2118" t="s">
        <v>602</v>
      </c>
      <c r="D2118" t="s">
        <v>410</v>
      </c>
      <c r="E2118">
        <v>1922</v>
      </c>
      <c r="F2118">
        <v>438</v>
      </c>
      <c r="G2118">
        <v>89.9</v>
      </c>
      <c r="L2118">
        <v>1</v>
      </c>
      <c r="M2118">
        <v>1657</v>
      </c>
      <c r="N2118">
        <v>264</v>
      </c>
    </row>
    <row r="2119" spans="1:16" x14ac:dyDescent="0.2">
      <c r="A2119" t="s">
        <v>358</v>
      </c>
      <c r="B2119" t="s">
        <v>363</v>
      </c>
      <c r="C2119" t="s">
        <v>602</v>
      </c>
      <c r="D2119" t="s">
        <v>410</v>
      </c>
      <c r="E2119">
        <v>1841</v>
      </c>
      <c r="F2119">
        <v>420</v>
      </c>
      <c r="G2119">
        <v>90.17</v>
      </c>
      <c r="L2119">
        <v>1</v>
      </c>
      <c r="M2119">
        <v>1590</v>
      </c>
      <c r="N2119">
        <v>250</v>
      </c>
    </row>
    <row r="2120" spans="1:16" x14ac:dyDescent="0.2">
      <c r="A2120" t="s">
        <v>358</v>
      </c>
      <c r="B2120" t="s">
        <v>365</v>
      </c>
      <c r="C2120" t="s">
        <v>602</v>
      </c>
      <c r="D2120" t="s">
        <v>410</v>
      </c>
      <c r="E2120">
        <v>40</v>
      </c>
      <c r="F2120">
        <v>6</v>
      </c>
      <c r="G2120">
        <v>69.099999999999994</v>
      </c>
      <c r="M2120">
        <v>27</v>
      </c>
      <c r="N2120">
        <v>13</v>
      </c>
    </row>
    <row r="2121" spans="1:16" x14ac:dyDescent="0.2">
      <c r="A2121" t="s">
        <v>358</v>
      </c>
      <c r="B2121" t="s">
        <v>366</v>
      </c>
      <c r="C2121" t="s">
        <v>602</v>
      </c>
      <c r="D2121" t="s">
        <v>410</v>
      </c>
      <c r="E2121">
        <v>41</v>
      </c>
      <c r="F2121">
        <v>12</v>
      </c>
      <c r="G2121">
        <v>98.17</v>
      </c>
      <c r="M2121">
        <v>40</v>
      </c>
      <c r="N2121">
        <v>1</v>
      </c>
    </row>
    <row r="2122" spans="1:16" x14ac:dyDescent="0.2">
      <c r="A2122" t="s">
        <v>358</v>
      </c>
      <c r="B2122" t="s">
        <v>437</v>
      </c>
      <c r="C2122" t="s">
        <v>603</v>
      </c>
      <c r="D2122" t="s">
        <v>410</v>
      </c>
      <c r="E2122">
        <v>1387</v>
      </c>
      <c r="F2122">
        <v>414</v>
      </c>
      <c r="G2122">
        <v>100.09</v>
      </c>
      <c r="L2122">
        <v>219</v>
      </c>
      <c r="M2122">
        <v>780</v>
      </c>
      <c r="N2122">
        <v>243</v>
      </c>
      <c r="O2122">
        <v>112</v>
      </c>
      <c r="P2122">
        <v>33</v>
      </c>
    </row>
    <row r="2123" spans="1:16" x14ac:dyDescent="0.2">
      <c r="A2123" t="s">
        <v>358</v>
      </c>
      <c r="B2123" t="s">
        <v>363</v>
      </c>
      <c r="C2123" t="s">
        <v>603</v>
      </c>
      <c r="D2123" t="s">
        <v>410</v>
      </c>
      <c r="E2123">
        <v>1080</v>
      </c>
      <c r="F2123">
        <v>376</v>
      </c>
      <c r="G2123">
        <v>110.03</v>
      </c>
      <c r="L2123">
        <v>151</v>
      </c>
      <c r="M2123">
        <v>600</v>
      </c>
      <c r="N2123">
        <v>228</v>
      </c>
      <c r="O2123">
        <v>80</v>
      </c>
      <c r="P2123">
        <v>21</v>
      </c>
    </row>
    <row r="2124" spans="1:16" x14ac:dyDescent="0.2">
      <c r="A2124" t="s">
        <v>358</v>
      </c>
      <c r="B2124" t="s">
        <v>364</v>
      </c>
      <c r="C2124" t="s">
        <v>603</v>
      </c>
      <c r="D2124" t="s">
        <v>410</v>
      </c>
      <c r="E2124">
        <v>264</v>
      </c>
      <c r="F2124">
        <v>33</v>
      </c>
      <c r="G2124">
        <v>63.45</v>
      </c>
      <c r="L2124">
        <v>68</v>
      </c>
      <c r="M2124">
        <v>148</v>
      </c>
      <c r="N2124">
        <v>10</v>
      </c>
      <c r="O2124">
        <v>26</v>
      </c>
      <c r="P2124">
        <v>12</v>
      </c>
    </row>
    <row r="2125" spans="1:16" x14ac:dyDescent="0.2">
      <c r="A2125" t="s">
        <v>358</v>
      </c>
      <c r="B2125" t="s">
        <v>365</v>
      </c>
      <c r="C2125" t="s">
        <v>603</v>
      </c>
      <c r="D2125" t="s">
        <v>410</v>
      </c>
      <c r="E2125">
        <v>18</v>
      </c>
      <c r="F2125">
        <v>3</v>
      </c>
      <c r="G2125">
        <v>83.56</v>
      </c>
      <c r="M2125">
        <v>13</v>
      </c>
      <c r="N2125">
        <v>2</v>
      </c>
      <c r="O2125">
        <v>3</v>
      </c>
    </row>
    <row r="2126" spans="1:16" x14ac:dyDescent="0.2">
      <c r="A2126" t="s">
        <v>358</v>
      </c>
      <c r="B2126" t="s">
        <v>366</v>
      </c>
      <c r="C2126" t="s">
        <v>603</v>
      </c>
      <c r="D2126" t="s">
        <v>410</v>
      </c>
      <c r="E2126">
        <v>25</v>
      </c>
      <c r="F2126">
        <v>2</v>
      </c>
      <c r="G2126">
        <v>69.64</v>
      </c>
      <c r="M2126">
        <v>19</v>
      </c>
      <c r="N2126">
        <v>3</v>
      </c>
      <c r="O2126">
        <v>3</v>
      </c>
    </row>
    <row r="2127" spans="1:16" x14ac:dyDescent="0.2">
      <c r="A2127" t="s">
        <v>358</v>
      </c>
      <c r="B2127" t="s">
        <v>437</v>
      </c>
      <c r="C2127" t="s">
        <v>604</v>
      </c>
      <c r="D2127" t="s">
        <v>410</v>
      </c>
      <c r="E2127">
        <v>281</v>
      </c>
      <c r="F2127">
        <v>83</v>
      </c>
      <c r="G2127">
        <v>98.96</v>
      </c>
      <c r="L2127">
        <v>94</v>
      </c>
      <c r="M2127">
        <v>159</v>
      </c>
      <c r="N2127">
        <v>22</v>
      </c>
      <c r="O2127">
        <v>4</v>
      </c>
      <c r="P2127">
        <v>2</v>
      </c>
    </row>
    <row r="2128" spans="1:16" x14ac:dyDescent="0.2">
      <c r="A2128" t="s">
        <v>358</v>
      </c>
      <c r="B2128" t="s">
        <v>363</v>
      </c>
      <c r="C2128" t="s">
        <v>604</v>
      </c>
      <c r="D2128" t="s">
        <v>410</v>
      </c>
      <c r="E2128">
        <v>278</v>
      </c>
      <c r="F2128">
        <v>83</v>
      </c>
      <c r="G2128">
        <v>99.88</v>
      </c>
      <c r="L2128">
        <v>91</v>
      </c>
      <c r="M2128">
        <v>159</v>
      </c>
      <c r="N2128">
        <v>22</v>
      </c>
      <c r="O2128">
        <v>4</v>
      </c>
      <c r="P2128">
        <v>2</v>
      </c>
    </row>
    <row r="2129" spans="1:16" x14ac:dyDescent="0.2">
      <c r="A2129" t="s">
        <v>358</v>
      </c>
      <c r="B2129" t="s">
        <v>364</v>
      </c>
      <c r="C2129" t="s">
        <v>604</v>
      </c>
      <c r="D2129" t="s">
        <v>410</v>
      </c>
      <c r="E2129">
        <v>1</v>
      </c>
      <c r="G2129">
        <v>20</v>
      </c>
      <c r="L2129">
        <v>1</v>
      </c>
    </row>
    <row r="2130" spans="1:16" x14ac:dyDescent="0.2">
      <c r="A2130" t="s">
        <v>358</v>
      </c>
      <c r="B2130" t="s">
        <v>365</v>
      </c>
      <c r="C2130" t="s">
        <v>604</v>
      </c>
      <c r="D2130" t="s">
        <v>410</v>
      </c>
      <c r="E2130">
        <v>2</v>
      </c>
      <c r="G2130">
        <v>11.5</v>
      </c>
      <c r="L2130">
        <v>2</v>
      </c>
    </row>
    <row r="2131" spans="1:16" x14ac:dyDescent="0.2">
      <c r="A2131" t="s">
        <v>358</v>
      </c>
      <c r="B2131" t="s">
        <v>437</v>
      </c>
      <c r="C2131" t="s">
        <v>605</v>
      </c>
      <c r="D2131" t="s">
        <v>410</v>
      </c>
      <c r="E2131">
        <v>2925</v>
      </c>
      <c r="F2131">
        <v>723</v>
      </c>
      <c r="G2131">
        <v>97.7</v>
      </c>
      <c r="L2131">
        <v>8</v>
      </c>
      <c r="M2131">
        <v>2576</v>
      </c>
      <c r="N2131">
        <v>340</v>
      </c>
      <c r="O2131">
        <v>1</v>
      </c>
    </row>
    <row r="2132" spans="1:16" x14ac:dyDescent="0.2">
      <c r="A2132" t="s">
        <v>358</v>
      </c>
      <c r="B2132" t="s">
        <v>363</v>
      </c>
      <c r="C2132" t="s">
        <v>605</v>
      </c>
      <c r="D2132" t="s">
        <v>410</v>
      </c>
      <c r="E2132">
        <v>2810</v>
      </c>
      <c r="F2132">
        <v>700</v>
      </c>
      <c r="G2132">
        <v>98.42</v>
      </c>
      <c r="L2132">
        <v>8</v>
      </c>
      <c r="M2132">
        <v>2470</v>
      </c>
      <c r="N2132">
        <v>331</v>
      </c>
      <c r="O2132">
        <v>1</v>
      </c>
    </row>
    <row r="2133" spans="1:16" x14ac:dyDescent="0.2">
      <c r="A2133" t="s">
        <v>358</v>
      </c>
      <c r="B2133" t="s">
        <v>364</v>
      </c>
      <c r="C2133" t="s">
        <v>605</v>
      </c>
      <c r="D2133" t="s">
        <v>410</v>
      </c>
      <c r="E2133">
        <v>1</v>
      </c>
      <c r="F2133">
        <v>1</v>
      </c>
      <c r="G2133">
        <v>171</v>
      </c>
      <c r="M2133">
        <v>1</v>
      </c>
    </row>
    <row r="2134" spans="1:16" x14ac:dyDescent="0.2">
      <c r="A2134" t="s">
        <v>358</v>
      </c>
      <c r="B2134" t="s">
        <v>365</v>
      </c>
      <c r="C2134" t="s">
        <v>605</v>
      </c>
      <c r="D2134" t="s">
        <v>410</v>
      </c>
      <c r="E2134">
        <v>62</v>
      </c>
      <c r="F2134">
        <v>12</v>
      </c>
      <c r="G2134">
        <v>74.89</v>
      </c>
      <c r="M2134">
        <v>54</v>
      </c>
      <c r="N2134">
        <v>8</v>
      </c>
    </row>
    <row r="2135" spans="1:16" x14ac:dyDescent="0.2">
      <c r="A2135" t="s">
        <v>358</v>
      </c>
      <c r="B2135" t="s">
        <v>366</v>
      </c>
      <c r="C2135" t="s">
        <v>605</v>
      </c>
      <c r="D2135" t="s">
        <v>410</v>
      </c>
      <c r="E2135">
        <v>52</v>
      </c>
      <c r="F2135">
        <v>10</v>
      </c>
      <c r="G2135">
        <v>84.88</v>
      </c>
      <c r="M2135">
        <v>51</v>
      </c>
      <c r="N2135">
        <v>1</v>
      </c>
    </row>
    <row r="2136" spans="1:16" x14ac:dyDescent="0.2">
      <c r="A2136" t="s">
        <v>358</v>
      </c>
      <c r="B2136" t="s">
        <v>437</v>
      </c>
      <c r="C2136" t="s">
        <v>606</v>
      </c>
      <c r="D2136" t="s">
        <v>410</v>
      </c>
      <c r="E2136">
        <v>2761</v>
      </c>
      <c r="F2136">
        <v>662</v>
      </c>
      <c r="G2136">
        <v>90.05</v>
      </c>
      <c r="L2136">
        <v>506</v>
      </c>
      <c r="M2136">
        <v>1460</v>
      </c>
      <c r="N2136">
        <v>419</v>
      </c>
      <c r="O2136">
        <v>307</v>
      </c>
      <c r="P2136">
        <v>69</v>
      </c>
    </row>
    <row r="2137" spans="1:16" x14ac:dyDescent="0.2">
      <c r="A2137" t="s">
        <v>358</v>
      </c>
      <c r="B2137" t="s">
        <v>363</v>
      </c>
      <c r="C2137" t="s">
        <v>606</v>
      </c>
      <c r="D2137" t="s">
        <v>410</v>
      </c>
      <c r="E2137">
        <v>1972</v>
      </c>
      <c r="F2137">
        <v>565</v>
      </c>
      <c r="G2137">
        <v>99.29</v>
      </c>
      <c r="L2137">
        <v>301</v>
      </c>
      <c r="M2137">
        <v>1104</v>
      </c>
      <c r="N2137">
        <v>358</v>
      </c>
      <c r="O2137">
        <v>157</v>
      </c>
      <c r="P2137">
        <v>52</v>
      </c>
    </row>
    <row r="2138" spans="1:16" x14ac:dyDescent="0.2">
      <c r="A2138" t="s">
        <v>358</v>
      </c>
      <c r="B2138" t="s">
        <v>364</v>
      </c>
      <c r="C2138" t="s">
        <v>606</v>
      </c>
      <c r="D2138" t="s">
        <v>410</v>
      </c>
      <c r="E2138">
        <v>698</v>
      </c>
      <c r="F2138">
        <v>75</v>
      </c>
      <c r="G2138">
        <v>64.22</v>
      </c>
      <c r="L2138">
        <v>205</v>
      </c>
      <c r="M2138">
        <v>313</v>
      </c>
      <c r="N2138">
        <v>48</v>
      </c>
      <c r="O2138">
        <v>120</v>
      </c>
      <c r="P2138">
        <v>12</v>
      </c>
    </row>
    <row r="2139" spans="1:16" x14ac:dyDescent="0.2">
      <c r="A2139" t="s">
        <v>358</v>
      </c>
      <c r="B2139" t="s">
        <v>365</v>
      </c>
      <c r="C2139" t="s">
        <v>606</v>
      </c>
      <c r="D2139" t="s">
        <v>410</v>
      </c>
      <c r="E2139">
        <v>35</v>
      </c>
      <c r="F2139">
        <v>10</v>
      </c>
      <c r="G2139">
        <v>92.74</v>
      </c>
      <c r="M2139">
        <v>20</v>
      </c>
      <c r="N2139">
        <v>5</v>
      </c>
      <c r="O2139">
        <v>9</v>
      </c>
      <c r="P2139">
        <v>1</v>
      </c>
    </row>
    <row r="2140" spans="1:16" x14ac:dyDescent="0.2">
      <c r="A2140" t="s">
        <v>358</v>
      </c>
      <c r="B2140" t="s">
        <v>366</v>
      </c>
      <c r="C2140" t="s">
        <v>606</v>
      </c>
      <c r="D2140" t="s">
        <v>410</v>
      </c>
      <c r="E2140">
        <v>56</v>
      </c>
      <c r="F2140">
        <v>12</v>
      </c>
      <c r="G2140">
        <v>84.8</v>
      </c>
      <c r="M2140">
        <v>23</v>
      </c>
      <c r="N2140">
        <v>8</v>
      </c>
      <c r="O2140">
        <v>21</v>
      </c>
      <c r="P2140">
        <v>4</v>
      </c>
    </row>
    <row r="2141" spans="1:16" x14ac:dyDescent="0.2">
      <c r="A2141" t="s">
        <v>358</v>
      </c>
      <c r="B2141" t="s">
        <v>437</v>
      </c>
      <c r="C2141" t="s">
        <v>607</v>
      </c>
      <c r="D2141" t="s">
        <v>410</v>
      </c>
      <c r="E2141">
        <v>443</v>
      </c>
      <c r="F2141">
        <v>150</v>
      </c>
      <c r="G2141">
        <v>128.77000000000001</v>
      </c>
      <c r="L2141">
        <v>119</v>
      </c>
      <c r="M2141">
        <v>237</v>
      </c>
      <c r="N2141">
        <v>63</v>
      </c>
      <c r="O2141">
        <v>17</v>
      </c>
      <c r="P2141">
        <v>7</v>
      </c>
    </row>
    <row r="2142" spans="1:16" x14ac:dyDescent="0.2">
      <c r="A2142" t="s">
        <v>358</v>
      </c>
      <c r="B2142" t="s">
        <v>363</v>
      </c>
      <c r="C2142" t="s">
        <v>607</v>
      </c>
      <c r="D2142" t="s">
        <v>410</v>
      </c>
      <c r="E2142">
        <v>442</v>
      </c>
      <c r="F2142">
        <v>150</v>
      </c>
      <c r="G2142">
        <v>128.80000000000001</v>
      </c>
      <c r="L2142">
        <v>119</v>
      </c>
      <c r="M2142">
        <v>236</v>
      </c>
      <c r="N2142">
        <v>63</v>
      </c>
      <c r="O2142">
        <v>17</v>
      </c>
      <c r="P2142">
        <v>7</v>
      </c>
    </row>
    <row r="2143" spans="1:16" x14ac:dyDescent="0.2">
      <c r="A2143" t="s">
        <v>358</v>
      </c>
      <c r="B2143" t="s">
        <v>365</v>
      </c>
      <c r="C2143" t="s">
        <v>607</v>
      </c>
      <c r="D2143" t="s">
        <v>410</v>
      </c>
      <c r="E2143">
        <v>1</v>
      </c>
      <c r="G2143">
        <v>116</v>
      </c>
      <c r="M2143">
        <v>1</v>
      </c>
    </row>
    <row r="2144" spans="1:16" x14ac:dyDescent="0.2">
      <c r="A2144" t="s">
        <v>358</v>
      </c>
      <c r="B2144" t="s">
        <v>437</v>
      </c>
      <c r="C2144" t="s">
        <v>608</v>
      </c>
      <c r="D2144" t="s">
        <v>410</v>
      </c>
      <c r="E2144">
        <v>387</v>
      </c>
      <c r="F2144">
        <v>160</v>
      </c>
      <c r="G2144">
        <v>117.58</v>
      </c>
      <c r="L2144">
        <v>74</v>
      </c>
      <c r="M2144">
        <v>220</v>
      </c>
      <c r="N2144">
        <v>84</v>
      </c>
      <c r="O2144">
        <v>3</v>
      </c>
      <c r="P2144">
        <v>6</v>
      </c>
    </row>
    <row r="2145" spans="1:16" x14ac:dyDescent="0.2">
      <c r="A2145" t="s">
        <v>358</v>
      </c>
      <c r="B2145" t="s">
        <v>363</v>
      </c>
      <c r="C2145" t="s">
        <v>608</v>
      </c>
      <c r="D2145" t="s">
        <v>410</v>
      </c>
      <c r="E2145">
        <v>382</v>
      </c>
      <c r="F2145">
        <v>159</v>
      </c>
      <c r="G2145">
        <v>117.79</v>
      </c>
      <c r="L2145">
        <v>74</v>
      </c>
      <c r="M2145">
        <v>218</v>
      </c>
      <c r="N2145">
        <v>81</v>
      </c>
      <c r="O2145">
        <v>3</v>
      </c>
      <c r="P2145">
        <v>6</v>
      </c>
    </row>
    <row r="2146" spans="1:16" x14ac:dyDescent="0.2">
      <c r="A2146" t="s">
        <v>358</v>
      </c>
      <c r="B2146" t="s">
        <v>364</v>
      </c>
      <c r="C2146" t="s">
        <v>608</v>
      </c>
      <c r="D2146" t="s">
        <v>410</v>
      </c>
      <c r="E2146">
        <v>1</v>
      </c>
      <c r="G2146">
        <v>67</v>
      </c>
      <c r="N2146">
        <v>1</v>
      </c>
    </row>
    <row r="2147" spans="1:16" x14ac:dyDescent="0.2">
      <c r="A2147" t="s">
        <v>358</v>
      </c>
      <c r="B2147" t="s">
        <v>365</v>
      </c>
      <c r="C2147" t="s">
        <v>608</v>
      </c>
      <c r="D2147" t="s">
        <v>410</v>
      </c>
      <c r="E2147">
        <v>2</v>
      </c>
      <c r="G2147">
        <v>63.5</v>
      </c>
      <c r="M2147">
        <v>1</v>
      </c>
      <c r="N2147">
        <v>1</v>
      </c>
    </row>
    <row r="2148" spans="1:16" x14ac:dyDescent="0.2">
      <c r="A2148" t="s">
        <v>358</v>
      </c>
      <c r="B2148" t="s">
        <v>366</v>
      </c>
      <c r="C2148" t="s">
        <v>608</v>
      </c>
      <c r="D2148" t="s">
        <v>410</v>
      </c>
      <c r="E2148">
        <v>2</v>
      </c>
      <c r="F2148">
        <v>1</v>
      </c>
      <c r="G2148">
        <v>157.5</v>
      </c>
      <c r="M2148">
        <v>1</v>
      </c>
      <c r="N2148">
        <v>1</v>
      </c>
    </row>
    <row r="2149" spans="1:16" x14ac:dyDescent="0.2">
      <c r="A2149" t="s">
        <v>358</v>
      </c>
      <c r="B2149" t="s">
        <v>437</v>
      </c>
      <c r="C2149" t="s">
        <v>609</v>
      </c>
      <c r="D2149" t="s">
        <v>410</v>
      </c>
      <c r="E2149">
        <v>6636</v>
      </c>
      <c r="F2149">
        <v>1640</v>
      </c>
      <c r="G2149">
        <v>99.64</v>
      </c>
      <c r="L2149">
        <v>5</v>
      </c>
      <c r="M2149">
        <v>5815</v>
      </c>
      <c r="N2149">
        <v>814</v>
      </c>
      <c r="O2149">
        <v>2</v>
      </c>
    </row>
    <row r="2150" spans="1:16" x14ac:dyDescent="0.2">
      <c r="A2150" t="s">
        <v>358</v>
      </c>
      <c r="B2150" t="s">
        <v>363</v>
      </c>
      <c r="C2150" t="s">
        <v>609</v>
      </c>
      <c r="D2150" t="s">
        <v>410</v>
      </c>
      <c r="E2150">
        <v>6451</v>
      </c>
      <c r="F2150">
        <v>1598</v>
      </c>
      <c r="G2150">
        <v>100.18</v>
      </c>
      <c r="L2150">
        <v>5</v>
      </c>
      <c r="M2150">
        <v>5648</v>
      </c>
      <c r="N2150">
        <v>796</v>
      </c>
      <c r="O2150">
        <v>2</v>
      </c>
    </row>
    <row r="2151" spans="1:16" x14ac:dyDescent="0.2">
      <c r="A2151" t="s">
        <v>358</v>
      </c>
      <c r="B2151" t="s">
        <v>365</v>
      </c>
      <c r="C2151" t="s">
        <v>609</v>
      </c>
      <c r="D2151" t="s">
        <v>410</v>
      </c>
      <c r="E2151">
        <v>76</v>
      </c>
      <c r="F2151">
        <v>18</v>
      </c>
      <c r="G2151">
        <v>77.22</v>
      </c>
      <c r="M2151">
        <v>59</v>
      </c>
      <c r="N2151">
        <v>17</v>
      </c>
    </row>
    <row r="2152" spans="1:16" x14ac:dyDescent="0.2">
      <c r="A2152" t="s">
        <v>358</v>
      </c>
      <c r="B2152" t="s">
        <v>366</v>
      </c>
      <c r="C2152" t="s">
        <v>609</v>
      </c>
      <c r="D2152" t="s">
        <v>410</v>
      </c>
      <c r="E2152">
        <v>109</v>
      </c>
      <c r="F2152">
        <v>24</v>
      </c>
      <c r="G2152">
        <v>82.82</v>
      </c>
      <c r="M2152">
        <v>108</v>
      </c>
      <c r="N2152">
        <v>1</v>
      </c>
    </row>
    <row r="2153" spans="1:16" x14ac:dyDescent="0.2">
      <c r="A2153" t="s">
        <v>358</v>
      </c>
      <c r="B2153" t="s">
        <v>437</v>
      </c>
      <c r="C2153" t="s">
        <v>610</v>
      </c>
      <c r="D2153" t="s">
        <v>410</v>
      </c>
      <c r="E2153">
        <v>2794</v>
      </c>
      <c r="F2153">
        <v>557</v>
      </c>
      <c r="G2153">
        <v>87.6</v>
      </c>
      <c r="L2153">
        <v>420</v>
      </c>
      <c r="M2153">
        <v>1602</v>
      </c>
      <c r="N2153">
        <v>451</v>
      </c>
      <c r="O2153">
        <v>215</v>
      </c>
      <c r="P2153">
        <v>106</v>
      </c>
    </row>
    <row r="2154" spans="1:16" x14ac:dyDescent="0.2">
      <c r="A2154" t="s">
        <v>358</v>
      </c>
      <c r="B2154" t="s">
        <v>363</v>
      </c>
      <c r="C2154" t="s">
        <v>610</v>
      </c>
      <c r="D2154" t="s">
        <v>410</v>
      </c>
      <c r="E2154">
        <v>2022</v>
      </c>
      <c r="F2154">
        <v>432</v>
      </c>
      <c r="G2154">
        <v>91.27</v>
      </c>
      <c r="L2154">
        <v>282</v>
      </c>
      <c r="M2154">
        <v>1103</v>
      </c>
      <c r="N2154">
        <v>409</v>
      </c>
      <c r="O2154">
        <v>158</v>
      </c>
      <c r="P2154">
        <v>70</v>
      </c>
    </row>
    <row r="2155" spans="1:16" x14ac:dyDescent="0.2">
      <c r="A2155" t="s">
        <v>358</v>
      </c>
      <c r="B2155" t="s">
        <v>364</v>
      </c>
      <c r="C2155" t="s">
        <v>610</v>
      </c>
      <c r="D2155" t="s">
        <v>410</v>
      </c>
      <c r="E2155">
        <v>694</v>
      </c>
      <c r="F2155">
        <v>118</v>
      </c>
      <c r="G2155">
        <v>77.94</v>
      </c>
      <c r="L2155">
        <v>138</v>
      </c>
      <c r="M2155">
        <v>452</v>
      </c>
      <c r="N2155">
        <v>20</v>
      </c>
      <c r="O2155">
        <v>51</v>
      </c>
      <c r="P2155">
        <v>33</v>
      </c>
    </row>
    <row r="2156" spans="1:16" x14ac:dyDescent="0.2">
      <c r="A2156" t="s">
        <v>358</v>
      </c>
      <c r="B2156" t="s">
        <v>365</v>
      </c>
      <c r="C2156" t="s">
        <v>610</v>
      </c>
      <c r="D2156" t="s">
        <v>410</v>
      </c>
      <c r="E2156">
        <v>39</v>
      </c>
      <c r="F2156">
        <v>6</v>
      </c>
      <c r="G2156">
        <v>95.9</v>
      </c>
      <c r="M2156">
        <v>18</v>
      </c>
      <c r="N2156">
        <v>14</v>
      </c>
      <c r="O2156">
        <v>5</v>
      </c>
      <c r="P2156">
        <v>2</v>
      </c>
    </row>
    <row r="2157" spans="1:16" x14ac:dyDescent="0.2">
      <c r="A2157" t="s">
        <v>358</v>
      </c>
      <c r="B2157" t="s">
        <v>366</v>
      </c>
      <c r="C2157" t="s">
        <v>610</v>
      </c>
      <c r="D2157" t="s">
        <v>410</v>
      </c>
      <c r="E2157">
        <v>39</v>
      </c>
      <c r="F2157">
        <v>1</v>
      </c>
      <c r="G2157">
        <v>60.59</v>
      </c>
      <c r="M2157">
        <v>29</v>
      </c>
      <c r="N2157">
        <v>8</v>
      </c>
      <c r="O2157">
        <v>1</v>
      </c>
      <c r="P2157">
        <v>1</v>
      </c>
    </row>
    <row r="2158" spans="1:16" x14ac:dyDescent="0.2">
      <c r="A2158" t="s">
        <v>358</v>
      </c>
      <c r="B2158" t="s">
        <v>437</v>
      </c>
      <c r="C2158" t="s">
        <v>611</v>
      </c>
      <c r="D2158" t="s">
        <v>410</v>
      </c>
      <c r="E2158">
        <v>974</v>
      </c>
      <c r="F2158">
        <v>439</v>
      </c>
      <c r="G2158">
        <v>138.56</v>
      </c>
      <c r="L2158">
        <v>229</v>
      </c>
      <c r="M2158">
        <v>495</v>
      </c>
      <c r="N2158">
        <v>138</v>
      </c>
      <c r="O2158">
        <v>73</v>
      </c>
      <c r="P2158">
        <v>39</v>
      </c>
    </row>
    <row r="2159" spans="1:16" x14ac:dyDescent="0.2">
      <c r="A2159" t="s">
        <v>358</v>
      </c>
      <c r="B2159" t="s">
        <v>363</v>
      </c>
      <c r="C2159" t="s">
        <v>611</v>
      </c>
      <c r="D2159" t="s">
        <v>410</v>
      </c>
      <c r="E2159">
        <v>966</v>
      </c>
      <c r="F2159">
        <v>437</v>
      </c>
      <c r="G2159">
        <v>137.97999999999999</v>
      </c>
      <c r="L2159">
        <v>226</v>
      </c>
      <c r="M2159">
        <v>491</v>
      </c>
      <c r="N2159">
        <v>138</v>
      </c>
      <c r="O2159">
        <v>73</v>
      </c>
      <c r="P2159">
        <v>38</v>
      </c>
    </row>
    <row r="2160" spans="1:16" x14ac:dyDescent="0.2">
      <c r="A2160" t="s">
        <v>358</v>
      </c>
      <c r="B2160" t="s">
        <v>364</v>
      </c>
      <c r="C2160" t="s">
        <v>611</v>
      </c>
      <c r="D2160" t="s">
        <v>410</v>
      </c>
      <c r="E2160">
        <v>1</v>
      </c>
      <c r="F2160">
        <v>1</v>
      </c>
      <c r="G2160">
        <v>388</v>
      </c>
      <c r="M2160">
        <v>1</v>
      </c>
    </row>
    <row r="2161" spans="1:16" x14ac:dyDescent="0.2">
      <c r="A2161" t="s">
        <v>358</v>
      </c>
      <c r="B2161" t="s">
        <v>365</v>
      </c>
      <c r="C2161" t="s">
        <v>611</v>
      </c>
      <c r="D2161" t="s">
        <v>410</v>
      </c>
      <c r="E2161">
        <v>6</v>
      </c>
      <c r="F2161">
        <v>1</v>
      </c>
      <c r="G2161">
        <v>193.5</v>
      </c>
      <c r="L2161">
        <v>3</v>
      </c>
      <c r="M2161">
        <v>2</v>
      </c>
      <c r="P2161">
        <v>1</v>
      </c>
    </row>
    <row r="2162" spans="1:16" x14ac:dyDescent="0.2">
      <c r="A2162" t="s">
        <v>358</v>
      </c>
      <c r="B2162" t="s">
        <v>366</v>
      </c>
      <c r="C2162" t="s">
        <v>611</v>
      </c>
      <c r="D2162" t="s">
        <v>410</v>
      </c>
      <c r="E2162">
        <v>1</v>
      </c>
      <c r="G2162">
        <v>118</v>
      </c>
      <c r="M2162">
        <v>1</v>
      </c>
    </row>
    <row r="2163" spans="1:16" x14ac:dyDescent="0.2">
      <c r="A2163" t="s">
        <v>358</v>
      </c>
      <c r="B2163" t="s">
        <v>437</v>
      </c>
      <c r="C2163" t="s">
        <v>612</v>
      </c>
      <c r="D2163" t="s">
        <v>410</v>
      </c>
      <c r="E2163">
        <v>7277</v>
      </c>
      <c r="F2163">
        <v>1696</v>
      </c>
      <c r="G2163">
        <v>99.17</v>
      </c>
      <c r="L2163">
        <v>7</v>
      </c>
      <c r="M2163">
        <v>6274</v>
      </c>
      <c r="N2163">
        <v>993</v>
      </c>
      <c r="O2163">
        <v>3</v>
      </c>
    </row>
    <row r="2164" spans="1:16" x14ac:dyDescent="0.2">
      <c r="A2164" t="s">
        <v>358</v>
      </c>
      <c r="B2164" t="s">
        <v>363</v>
      </c>
      <c r="C2164" t="s">
        <v>612</v>
      </c>
      <c r="D2164" t="s">
        <v>410</v>
      </c>
      <c r="E2164">
        <v>7077</v>
      </c>
      <c r="F2164">
        <v>1643</v>
      </c>
      <c r="G2164">
        <v>99.23</v>
      </c>
      <c r="L2164">
        <v>7</v>
      </c>
      <c r="M2164">
        <v>6104</v>
      </c>
      <c r="N2164">
        <v>963</v>
      </c>
      <c r="O2164">
        <v>3</v>
      </c>
    </row>
    <row r="2165" spans="1:16" x14ac:dyDescent="0.2">
      <c r="A2165" t="s">
        <v>358</v>
      </c>
      <c r="B2165" t="s">
        <v>364</v>
      </c>
      <c r="C2165" t="s">
        <v>612</v>
      </c>
      <c r="D2165" t="s">
        <v>410</v>
      </c>
      <c r="E2165">
        <v>1</v>
      </c>
      <c r="F2165">
        <v>1</v>
      </c>
      <c r="G2165">
        <v>621</v>
      </c>
      <c r="M2165">
        <v>1</v>
      </c>
    </row>
    <row r="2166" spans="1:16" x14ac:dyDescent="0.2">
      <c r="A2166" t="s">
        <v>358</v>
      </c>
      <c r="B2166" t="s">
        <v>365</v>
      </c>
      <c r="C2166" t="s">
        <v>612</v>
      </c>
      <c r="D2166" t="s">
        <v>410</v>
      </c>
      <c r="E2166">
        <v>99</v>
      </c>
      <c r="F2166">
        <v>22</v>
      </c>
      <c r="G2166">
        <v>90.39</v>
      </c>
      <c r="M2166">
        <v>70</v>
      </c>
      <c r="N2166">
        <v>29</v>
      </c>
    </row>
    <row r="2167" spans="1:16" x14ac:dyDescent="0.2">
      <c r="A2167" t="s">
        <v>358</v>
      </c>
      <c r="B2167" t="s">
        <v>366</v>
      </c>
      <c r="C2167" t="s">
        <v>612</v>
      </c>
      <c r="D2167" t="s">
        <v>410</v>
      </c>
      <c r="E2167">
        <v>100</v>
      </c>
      <c r="F2167">
        <v>30</v>
      </c>
      <c r="G2167">
        <v>98.56</v>
      </c>
      <c r="M2167">
        <v>99</v>
      </c>
      <c r="N2167">
        <v>1</v>
      </c>
    </row>
    <row r="2168" spans="1:16" x14ac:dyDescent="0.2">
      <c r="A2168" t="s">
        <v>358</v>
      </c>
      <c r="B2168" t="s">
        <v>437</v>
      </c>
      <c r="C2168" t="s">
        <v>613</v>
      </c>
      <c r="D2168" t="s">
        <v>410</v>
      </c>
      <c r="E2168">
        <v>2005</v>
      </c>
      <c r="F2168">
        <v>332</v>
      </c>
      <c r="G2168">
        <v>77.69</v>
      </c>
      <c r="L2168">
        <v>365</v>
      </c>
      <c r="M2168">
        <v>1046</v>
      </c>
      <c r="N2168">
        <v>321</v>
      </c>
      <c r="O2168">
        <v>200</v>
      </c>
      <c r="P2168">
        <v>73</v>
      </c>
    </row>
    <row r="2169" spans="1:16" x14ac:dyDescent="0.2">
      <c r="A2169" t="s">
        <v>358</v>
      </c>
      <c r="B2169" t="s">
        <v>363</v>
      </c>
      <c r="C2169" t="s">
        <v>613</v>
      </c>
      <c r="D2169" t="s">
        <v>410</v>
      </c>
      <c r="E2169">
        <v>1456</v>
      </c>
      <c r="F2169">
        <v>259</v>
      </c>
      <c r="G2169">
        <v>81.8</v>
      </c>
      <c r="L2169">
        <v>224</v>
      </c>
      <c r="M2169">
        <v>769</v>
      </c>
      <c r="N2169">
        <v>283</v>
      </c>
      <c r="O2169">
        <v>130</v>
      </c>
      <c r="P2169">
        <v>50</v>
      </c>
    </row>
    <row r="2170" spans="1:16" x14ac:dyDescent="0.2">
      <c r="A2170" t="s">
        <v>358</v>
      </c>
      <c r="B2170" t="s">
        <v>364</v>
      </c>
      <c r="C2170" t="s">
        <v>613</v>
      </c>
      <c r="D2170" t="s">
        <v>410</v>
      </c>
      <c r="E2170">
        <v>465</v>
      </c>
      <c r="F2170">
        <v>56</v>
      </c>
      <c r="G2170">
        <v>64.05</v>
      </c>
      <c r="L2170">
        <v>140</v>
      </c>
      <c r="M2170">
        <v>226</v>
      </c>
      <c r="N2170">
        <v>18</v>
      </c>
      <c r="O2170">
        <v>61</v>
      </c>
      <c r="P2170">
        <v>20</v>
      </c>
    </row>
    <row r="2171" spans="1:16" x14ac:dyDescent="0.2">
      <c r="A2171" t="s">
        <v>358</v>
      </c>
      <c r="B2171" t="s">
        <v>365</v>
      </c>
      <c r="C2171" t="s">
        <v>613</v>
      </c>
      <c r="D2171" t="s">
        <v>410</v>
      </c>
      <c r="E2171">
        <v>50</v>
      </c>
      <c r="F2171">
        <v>12</v>
      </c>
      <c r="G2171">
        <v>92.02</v>
      </c>
      <c r="L2171">
        <v>1</v>
      </c>
      <c r="M2171">
        <v>24</v>
      </c>
      <c r="N2171">
        <v>15</v>
      </c>
      <c r="O2171">
        <v>7</v>
      </c>
      <c r="P2171">
        <v>3</v>
      </c>
    </row>
    <row r="2172" spans="1:16" x14ac:dyDescent="0.2">
      <c r="A2172" t="s">
        <v>358</v>
      </c>
      <c r="B2172" t="s">
        <v>366</v>
      </c>
      <c r="C2172" t="s">
        <v>613</v>
      </c>
      <c r="D2172" t="s">
        <v>410</v>
      </c>
      <c r="E2172">
        <v>34</v>
      </c>
      <c r="F2172">
        <v>5</v>
      </c>
      <c r="G2172">
        <v>67.12</v>
      </c>
      <c r="M2172">
        <v>27</v>
      </c>
      <c r="N2172">
        <v>5</v>
      </c>
      <c r="O2172">
        <v>2</v>
      </c>
    </row>
    <row r="2173" spans="1:16" x14ac:dyDescent="0.2">
      <c r="A2173" t="s">
        <v>358</v>
      </c>
      <c r="B2173" t="s">
        <v>437</v>
      </c>
      <c r="C2173" t="s">
        <v>614</v>
      </c>
      <c r="D2173" t="s">
        <v>410</v>
      </c>
      <c r="E2173">
        <v>956</v>
      </c>
      <c r="F2173">
        <v>494</v>
      </c>
      <c r="G2173">
        <v>124.5</v>
      </c>
      <c r="L2173">
        <v>166</v>
      </c>
      <c r="M2173">
        <v>536</v>
      </c>
      <c r="N2173">
        <v>146</v>
      </c>
      <c r="O2173">
        <v>57</v>
      </c>
      <c r="P2173">
        <v>51</v>
      </c>
    </row>
    <row r="2174" spans="1:16" x14ac:dyDescent="0.2">
      <c r="A2174" t="s">
        <v>358</v>
      </c>
      <c r="B2174" t="s">
        <v>363</v>
      </c>
      <c r="C2174" t="s">
        <v>614</v>
      </c>
      <c r="D2174" t="s">
        <v>410</v>
      </c>
      <c r="E2174">
        <v>954</v>
      </c>
      <c r="F2174">
        <v>492</v>
      </c>
      <c r="G2174">
        <v>124.39</v>
      </c>
      <c r="L2174">
        <v>166</v>
      </c>
      <c r="M2174">
        <v>536</v>
      </c>
      <c r="N2174">
        <v>145</v>
      </c>
      <c r="O2174">
        <v>56</v>
      </c>
      <c r="P2174">
        <v>51</v>
      </c>
    </row>
    <row r="2175" spans="1:16" x14ac:dyDescent="0.2">
      <c r="A2175" t="s">
        <v>358</v>
      </c>
      <c r="B2175" t="s">
        <v>366</v>
      </c>
      <c r="C2175" t="s">
        <v>614</v>
      </c>
      <c r="D2175" t="s">
        <v>410</v>
      </c>
      <c r="E2175">
        <v>2</v>
      </c>
      <c r="F2175">
        <v>2</v>
      </c>
      <c r="G2175">
        <v>175.5</v>
      </c>
      <c r="N2175">
        <v>1</v>
      </c>
      <c r="O2175">
        <v>1</v>
      </c>
    </row>
    <row r="2176" spans="1:16" x14ac:dyDescent="0.2">
      <c r="A2176" t="s">
        <v>358</v>
      </c>
      <c r="B2176" t="s">
        <v>437</v>
      </c>
      <c r="C2176" t="s">
        <v>615</v>
      </c>
      <c r="D2176" t="s">
        <v>410</v>
      </c>
      <c r="E2176">
        <v>5590</v>
      </c>
      <c r="F2176">
        <v>1310</v>
      </c>
      <c r="G2176">
        <v>89.06</v>
      </c>
      <c r="L2176">
        <v>21</v>
      </c>
      <c r="M2176">
        <v>4626</v>
      </c>
      <c r="N2176">
        <v>942</v>
      </c>
      <c r="O2176">
        <v>1</v>
      </c>
    </row>
    <row r="2177" spans="1:16" x14ac:dyDescent="0.2">
      <c r="A2177" t="s">
        <v>358</v>
      </c>
      <c r="B2177" t="s">
        <v>363</v>
      </c>
      <c r="C2177" t="s">
        <v>615</v>
      </c>
      <c r="D2177" t="s">
        <v>410</v>
      </c>
      <c r="E2177">
        <v>5434</v>
      </c>
      <c r="F2177">
        <v>1284</v>
      </c>
      <c r="G2177">
        <v>89.44</v>
      </c>
      <c r="L2177">
        <v>21</v>
      </c>
      <c r="M2177">
        <v>4519</v>
      </c>
      <c r="N2177">
        <v>893</v>
      </c>
      <c r="O2177">
        <v>1</v>
      </c>
    </row>
    <row r="2178" spans="1:16" x14ac:dyDescent="0.2">
      <c r="A2178" t="s">
        <v>358</v>
      </c>
      <c r="B2178" t="s">
        <v>365</v>
      </c>
      <c r="C2178" t="s">
        <v>615</v>
      </c>
      <c r="D2178" t="s">
        <v>410</v>
      </c>
      <c r="E2178">
        <v>113</v>
      </c>
      <c r="F2178">
        <v>14</v>
      </c>
      <c r="G2178">
        <v>71.290000000000006</v>
      </c>
      <c r="M2178">
        <v>67</v>
      </c>
      <c r="N2178">
        <v>46</v>
      </c>
    </row>
    <row r="2179" spans="1:16" x14ac:dyDescent="0.2">
      <c r="A2179" t="s">
        <v>358</v>
      </c>
      <c r="B2179" t="s">
        <v>366</v>
      </c>
      <c r="C2179" t="s">
        <v>615</v>
      </c>
      <c r="D2179" t="s">
        <v>410</v>
      </c>
      <c r="E2179">
        <v>43</v>
      </c>
      <c r="F2179">
        <v>12</v>
      </c>
      <c r="G2179">
        <v>88.47</v>
      </c>
      <c r="M2179">
        <v>40</v>
      </c>
      <c r="N2179">
        <v>3</v>
      </c>
    </row>
    <row r="2180" spans="1:16" x14ac:dyDescent="0.2">
      <c r="A2180" t="s">
        <v>358</v>
      </c>
      <c r="B2180" t="s">
        <v>437</v>
      </c>
      <c r="C2180" t="s">
        <v>616</v>
      </c>
      <c r="D2180" t="s">
        <v>410</v>
      </c>
      <c r="E2180">
        <v>1187</v>
      </c>
      <c r="F2180">
        <v>209</v>
      </c>
      <c r="G2180">
        <v>85.75</v>
      </c>
      <c r="L2180">
        <v>198</v>
      </c>
      <c r="M2180">
        <v>653</v>
      </c>
      <c r="N2180">
        <v>193</v>
      </c>
      <c r="O2180">
        <v>109</v>
      </c>
      <c r="P2180">
        <v>34</v>
      </c>
    </row>
    <row r="2181" spans="1:16" x14ac:dyDescent="0.2">
      <c r="A2181" t="s">
        <v>358</v>
      </c>
      <c r="B2181" t="s">
        <v>363</v>
      </c>
      <c r="C2181" t="s">
        <v>616</v>
      </c>
      <c r="D2181" t="s">
        <v>410</v>
      </c>
      <c r="E2181">
        <v>857</v>
      </c>
      <c r="F2181">
        <v>162</v>
      </c>
      <c r="G2181">
        <v>91.82</v>
      </c>
      <c r="L2181">
        <v>124</v>
      </c>
      <c r="M2181">
        <v>472</v>
      </c>
      <c r="N2181">
        <v>178</v>
      </c>
      <c r="O2181">
        <v>55</v>
      </c>
      <c r="P2181">
        <v>28</v>
      </c>
    </row>
    <row r="2182" spans="1:16" x14ac:dyDescent="0.2">
      <c r="A2182" t="s">
        <v>358</v>
      </c>
      <c r="B2182" t="s">
        <v>364</v>
      </c>
      <c r="C2182" t="s">
        <v>616</v>
      </c>
      <c r="D2182" t="s">
        <v>410</v>
      </c>
      <c r="E2182">
        <v>290</v>
      </c>
      <c r="F2182">
        <v>36</v>
      </c>
      <c r="G2182">
        <v>67.599999999999994</v>
      </c>
      <c r="L2182">
        <v>74</v>
      </c>
      <c r="M2182">
        <v>152</v>
      </c>
      <c r="N2182">
        <v>8</v>
      </c>
      <c r="O2182">
        <v>51</v>
      </c>
      <c r="P2182">
        <v>5</v>
      </c>
    </row>
    <row r="2183" spans="1:16" x14ac:dyDescent="0.2">
      <c r="A2183" t="s">
        <v>358</v>
      </c>
      <c r="B2183" t="s">
        <v>365</v>
      </c>
      <c r="C2183" t="s">
        <v>616</v>
      </c>
      <c r="D2183" t="s">
        <v>410</v>
      </c>
      <c r="E2183">
        <v>13</v>
      </c>
      <c r="F2183">
        <v>4</v>
      </c>
      <c r="G2183">
        <v>79.23</v>
      </c>
      <c r="M2183">
        <v>7</v>
      </c>
      <c r="N2183">
        <v>4</v>
      </c>
      <c r="O2183">
        <v>1</v>
      </c>
      <c r="P2183">
        <v>1</v>
      </c>
    </row>
    <row r="2184" spans="1:16" x14ac:dyDescent="0.2">
      <c r="A2184" t="s">
        <v>358</v>
      </c>
      <c r="B2184" t="s">
        <v>366</v>
      </c>
      <c r="C2184" t="s">
        <v>616</v>
      </c>
      <c r="D2184" t="s">
        <v>410</v>
      </c>
      <c r="E2184">
        <v>27</v>
      </c>
      <c r="F2184">
        <v>7</v>
      </c>
      <c r="G2184">
        <v>91.41</v>
      </c>
      <c r="M2184">
        <v>22</v>
      </c>
      <c r="N2184">
        <v>3</v>
      </c>
      <c r="O2184">
        <v>2</v>
      </c>
    </row>
    <row r="2185" spans="1:16" x14ac:dyDescent="0.2">
      <c r="A2185" t="s">
        <v>358</v>
      </c>
      <c r="B2185" t="s">
        <v>437</v>
      </c>
      <c r="C2185" t="s">
        <v>617</v>
      </c>
      <c r="D2185" t="s">
        <v>410</v>
      </c>
      <c r="E2185">
        <v>511</v>
      </c>
      <c r="F2185">
        <v>200</v>
      </c>
      <c r="G2185">
        <v>108.45</v>
      </c>
      <c r="L2185">
        <v>111</v>
      </c>
      <c r="M2185">
        <v>323</v>
      </c>
      <c r="N2185">
        <v>33</v>
      </c>
      <c r="O2185">
        <v>37</v>
      </c>
      <c r="P2185">
        <v>7</v>
      </c>
    </row>
    <row r="2186" spans="1:16" x14ac:dyDescent="0.2">
      <c r="A2186" t="s">
        <v>358</v>
      </c>
      <c r="B2186" t="s">
        <v>363</v>
      </c>
      <c r="C2186" t="s">
        <v>617</v>
      </c>
      <c r="D2186" t="s">
        <v>410</v>
      </c>
      <c r="E2186">
        <v>510</v>
      </c>
      <c r="F2186">
        <v>199</v>
      </c>
      <c r="G2186">
        <v>108.31</v>
      </c>
      <c r="L2186">
        <v>111</v>
      </c>
      <c r="M2186">
        <v>322</v>
      </c>
      <c r="N2186">
        <v>33</v>
      </c>
      <c r="O2186">
        <v>37</v>
      </c>
      <c r="P2186">
        <v>7</v>
      </c>
    </row>
    <row r="2187" spans="1:16" x14ac:dyDescent="0.2">
      <c r="A2187" t="s">
        <v>358</v>
      </c>
      <c r="B2187" t="s">
        <v>366</v>
      </c>
      <c r="C2187" t="s">
        <v>617</v>
      </c>
      <c r="D2187" t="s">
        <v>410</v>
      </c>
      <c r="E2187">
        <v>1</v>
      </c>
      <c r="F2187">
        <v>1</v>
      </c>
      <c r="G2187">
        <v>178</v>
      </c>
      <c r="M2187">
        <v>1</v>
      </c>
    </row>
    <row r="2188" spans="1:16" x14ac:dyDescent="0.2">
      <c r="A2188" t="s">
        <v>358</v>
      </c>
      <c r="B2188" t="s">
        <v>437</v>
      </c>
      <c r="C2188" t="s">
        <v>618</v>
      </c>
      <c r="D2188" t="s">
        <v>410</v>
      </c>
      <c r="E2188">
        <v>3324</v>
      </c>
      <c r="F2188">
        <v>643</v>
      </c>
      <c r="G2188">
        <v>88.47</v>
      </c>
      <c r="L2188">
        <v>4</v>
      </c>
      <c r="M2188">
        <v>2850</v>
      </c>
      <c r="N2188">
        <v>469</v>
      </c>
      <c r="O2188">
        <v>1</v>
      </c>
    </row>
    <row r="2189" spans="1:16" x14ac:dyDescent="0.2">
      <c r="A2189" t="s">
        <v>358</v>
      </c>
      <c r="B2189" t="s">
        <v>363</v>
      </c>
      <c r="C2189" t="s">
        <v>618</v>
      </c>
      <c r="D2189" t="s">
        <v>410</v>
      </c>
      <c r="E2189">
        <v>3259</v>
      </c>
      <c r="F2189">
        <v>627</v>
      </c>
      <c r="G2189">
        <v>88.2</v>
      </c>
      <c r="L2189">
        <v>4</v>
      </c>
      <c r="M2189">
        <v>2794</v>
      </c>
      <c r="N2189">
        <v>460</v>
      </c>
      <c r="O2189">
        <v>1</v>
      </c>
    </row>
    <row r="2190" spans="1:16" x14ac:dyDescent="0.2">
      <c r="A2190" t="s">
        <v>358</v>
      </c>
      <c r="B2190" t="s">
        <v>364</v>
      </c>
      <c r="C2190" t="s">
        <v>618</v>
      </c>
      <c r="D2190" t="s">
        <v>410</v>
      </c>
      <c r="E2190">
        <v>2</v>
      </c>
      <c r="F2190">
        <v>1</v>
      </c>
      <c r="G2190">
        <v>142.5</v>
      </c>
      <c r="M2190">
        <v>2</v>
      </c>
    </row>
    <row r="2191" spans="1:16" x14ac:dyDescent="0.2">
      <c r="A2191" t="s">
        <v>358</v>
      </c>
      <c r="B2191" t="s">
        <v>365</v>
      </c>
      <c r="C2191" t="s">
        <v>618</v>
      </c>
      <c r="D2191" t="s">
        <v>410</v>
      </c>
      <c r="E2191">
        <v>28</v>
      </c>
      <c r="F2191">
        <v>6</v>
      </c>
      <c r="G2191">
        <v>89.43</v>
      </c>
      <c r="M2191">
        <v>20</v>
      </c>
      <c r="N2191">
        <v>8</v>
      </c>
    </row>
    <row r="2192" spans="1:16" x14ac:dyDescent="0.2">
      <c r="A2192" t="s">
        <v>358</v>
      </c>
      <c r="B2192" t="s">
        <v>366</v>
      </c>
      <c r="C2192" t="s">
        <v>618</v>
      </c>
      <c r="D2192" t="s">
        <v>410</v>
      </c>
      <c r="E2192">
        <v>35</v>
      </c>
      <c r="F2192">
        <v>9</v>
      </c>
      <c r="G2192">
        <v>109.2</v>
      </c>
      <c r="M2192">
        <v>34</v>
      </c>
      <c r="N2192">
        <v>1</v>
      </c>
    </row>
    <row r="2193" spans="1:16" x14ac:dyDescent="0.2">
      <c r="A2193" t="s">
        <v>358</v>
      </c>
      <c r="B2193" t="s">
        <v>437</v>
      </c>
      <c r="C2193" t="s">
        <v>619</v>
      </c>
      <c r="D2193" t="s">
        <v>410</v>
      </c>
      <c r="E2193">
        <v>1358</v>
      </c>
      <c r="F2193">
        <v>486</v>
      </c>
      <c r="G2193">
        <v>110.73</v>
      </c>
      <c r="L2193">
        <v>269</v>
      </c>
      <c r="M2193">
        <v>800</v>
      </c>
      <c r="N2193">
        <v>182</v>
      </c>
      <c r="O2193">
        <v>73</v>
      </c>
      <c r="P2193">
        <v>34</v>
      </c>
    </row>
    <row r="2194" spans="1:16" x14ac:dyDescent="0.2">
      <c r="A2194" t="s">
        <v>358</v>
      </c>
      <c r="B2194" t="s">
        <v>363</v>
      </c>
      <c r="C2194" t="s">
        <v>619</v>
      </c>
      <c r="D2194" t="s">
        <v>410</v>
      </c>
      <c r="E2194">
        <v>1019</v>
      </c>
      <c r="F2194">
        <v>396</v>
      </c>
      <c r="G2194">
        <v>114.31</v>
      </c>
      <c r="L2194">
        <v>202</v>
      </c>
      <c r="M2194">
        <v>602</v>
      </c>
      <c r="N2194">
        <v>154</v>
      </c>
      <c r="O2194">
        <v>43</v>
      </c>
      <c r="P2194">
        <v>18</v>
      </c>
    </row>
    <row r="2195" spans="1:16" x14ac:dyDescent="0.2">
      <c r="A2195" t="s">
        <v>358</v>
      </c>
      <c r="B2195" t="s">
        <v>364</v>
      </c>
      <c r="C2195" t="s">
        <v>619</v>
      </c>
      <c r="D2195" t="s">
        <v>410</v>
      </c>
      <c r="E2195">
        <v>306</v>
      </c>
      <c r="F2195">
        <v>85</v>
      </c>
      <c r="G2195">
        <v>100.61</v>
      </c>
      <c r="L2195">
        <v>65</v>
      </c>
      <c r="M2195">
        <v>188</v>
      </c>
      <c r="N2195">
        <v>18</v>
      </c>
      <c r="O2195">
        <v>22</v>
      </c>
      <c r="P2195">
        <v>13</v>
      </c>
    </row>
    <row r="2196" spans="1:16" x14ac:dyDescent="0.2">
      <c r="A2196" t="s">
        <v>358</v>
      </c>
      <c r="B2196" t="s">
        <v>365</v>
      </c>
      <c r="C2196" t="s">
        <v>619</v>
      </c>
      <c r="D2196" t="s">
        <v>410</v>
      </c>
      <c r="E2196">
        <v>29</v>
      </c>
      <c r="F2196">
        <v>3</v>
      </c>
      <c r="G2196">
        <v>91.03</v>
      </c>
      <c r="L2196">
        <v>1</v>
      </c>
      <c r="M2196">
        <v>9</v>
      </c>
      <c r="N2196">
        <v>9</v>
      </c>
      <c r="O2196">
        <v>7</v>
      </c>
      <c r="P2196">
        <v>3</v>
      </c>
    </row>
    <row r="2197" spans="1:16" x14ac:dyDescent="0.2">
      <c r="A2197" t="s">
        <v>358</v>
      </c>
      <c r="B2197" t="s">
        <v>366</v>
      </c>
      <c r="C2197" t="s">
        <v>619</v>
      </c>
      <c r="D2197" t="s">
        <v>410</v>
      </c>
      <c r="E2197">
        <v>4</v>
      </c>
      <c r="F2197">
        <v>2</v>
      </c>
      <c r="G2197">
        <v>117</v>
      </c>
      <c r="L2197">
        <v>1</v>
      </c>
      <c r="M2197">
        <v>1</v>
      </c>
      <c r="N2197">
        <v>1</v>
      </c>
      <c r="O2197">
        <v>1</v>
      </c>
    </row>
    <row r="2198" spans="1:16" x14ac:dyDescent="0.2">
      <c r="A2198" t="s">
        <v>358</v>
      </c>
      <c r="B2198" t="s">
        <v>437</v>
      </c>
      <c r="C2198" t="s">
        <v>620</v>
      </c>
      <c r="D2198" t="s">
        <v>410</v>
      </c>
      <c r="E2198">
        <v>2310</v>
      </c>
      <c r="F2198">
        <v>805</v>
      </c>
      <c r="G2198">
        <v>112.06</v>
      </c>
      <c r="L2198">
        <v>2</v>
      </c>
      <c r="M2198">
        <v>2234</v>
      </c>
      <c r="N2198">
        <v>64</v>
      </c>
      <c r="O2198">
        <v>10</v>
      </c>
    </row>
    <row r="2199" spans="1:16" x14ac:dyDescent="0.2">
      <c r="A2199" t="s">
        <v>358</v>
      </c>
      <c r="B2199" t="s">
        <v>363</v>
      </c>
      <c r="C2199" t="s">
        <v>620</v>
      </c>
      <c r="D2199" t="s">
        <v>410</v>
      </c>
      <c r="E2199">
        <v>2232</v>
      </c>
      <c r="F2199">
        <v>795</v>
      </c>
      <c r="G2199">
        <v>113.61</v>
      </c>
      <c r="L2199">
        <v>2</v>
      </c>
      <c r="M2199">
        <v>2178</v>
      </c>
      <c r="N2199">
        <v>43</v>
      </c>
      <c r="O2199">
        <v>9</v>
      </c>
    </row>
    <row r="2200" spans="1:16" x14ac:dyDescent="0.2">
      <c r="A2200" t="s">
        <v>358</v>
      </c>
      <c r="B2200" t="s">
        <v>364</v>
      </c>
      <c r="C2200" t="s">
        <v>620</v>
      </c>
      <c r="D2200" t="s">
        <v>410</v>
      </c>
      <c r="E2200">
        <v>3</v>
      </c>
      <c r="G2200">
        <v>45</v>
      </c>
      <c r="M2200">
        <v>3</v>
      </c>
    </row>
    <row r="2201" spans="1:16" x14ac:dyDescent="0.2">
      <c r="A2201" t="s">
        <v>358</v>
      </c>
      <c r="B2201" t="s">
        <v>365</v>
      </c>
      <c r="C2201" t="s">
        <v>620</v>
      </c>
      <c r="D2201" t="s">
        <v>410</v>
      </c>
      <c r="E2201">
        <v>62</v>
      </c>
      <c r="F2201">
        <v>7</v>
      </c>
      <c r="G2201">
        <v>63.16</v>
      </c>
      <c r="M2201">
        <v>41</v>
      </c>
      <c r="N2201">
        <v>20</v>
      </c>
      <c r="O2201">
        <v>1</v>
      </c>
    </row>
    <row r="2202" spans="1:16" x14ac:dyDescent="0.2">
      <c r="A2202" t="s">
        <v>358</v>
      </c>
      <c r="B2202" t="s">
        <v>366</v>
      </c>
      <c r="C2202" t="s">
        <v>620</v>
      </c>
      <c r="D2202" t="s">
        <v>410</v>
      </c>
      <c r="E2202">
        <v>13</v>
      </c>
      <c r="F2202">
        <v>3</v>
      </c>
      <c r="G2202">
        <v>94.62</v>
      </c>
      <c r="M2202">
        <v>12</v>
      </c>
      <c r="N2202">
        <v>1</v>
      </c>
    </row>
    <row r="2203" spans="1:16" x14ac:dyDescent="0.2">
      <c r="A2203" t="s">
        <v>358</v>
      </c>
      <c r="B2203" t="s">
        <v>437</v>
      </c>
      <c r="C2203" t="s">
        <v>621</v>
      </c>
      <c r="D2203" t="s">
        <v>410</v>
      </c>
      <c r="E2203">
        <v>2553</v>
      </c>
      <c r="F2203">
        <v>830</v>
      </c>
      <c r="G2203">
        <v>110.47</v>
      </c>
      <c r="L2203">
        <v>352</v>
      </c>
      <c r="M2203">
        <v>1508</v>
      </c>
      <c r="N2203">
        <v>434</v>
      </c>
      <c r="O2203">
        <v>178</v>
      </c>
      <c r="P2203">
        <v>81</v>
      </c>
    </row>
    <row r="2204" spans="1:16" x14ac:dyDescent="0.2">
      <c r="A2204" t="s">
        <v>358</v>
      </c>
      <c r="B2204" t="s">
        <v>363</v>
      </c>
      <c r="C2204" t="s">
        <v>621</v>
      </c>
      <c r="D2204" t="s">
        <v>410</v>
      </c>
      <c r="E2204">
        <v>2460</v>
      </c>
      <c r="F2204">
        <v>801</v>
      </c>
      <c r="G2204">
        <v>109.04</v>
      </c>
      <c r="L2204">
        <v>349</v>
      </c>
      <c r="M2204">
        <v>1457</v>
      </c>
      <c r="N2204">
        <v>418</v>
      </c>
      <c r="O2204">
        <v>161</v>
      </c>
      <c r="P2204">
        <v>75</v>
      </c>
    </row>
    <row r="2205" spans="1:16" x14ac:dyDescent="0.2">
      <c r="A2205" t="s">
        <v>358</v>
      </c>
      <c r="B2205" t="s">
        <v>364</v>
      </c>
      <c r="C2205" t="s">
        <v>621</v>
      </c>
      <c r="D2205" t="s">
        <v>410</v>
      </c>
      <c r="E2205">
        <v>27</v>
      </c>
      <c r="F2205">
        <v>19</v>
      </c>
      <c r="G2205">
        <v>311.67</v>
      </c>
      <c r="L2205">
        <v>2</v>
      </c>
      <c r="M2205">
        <v>21</v>
      </c>
      <c r="N2205">
        <v>1</v>
      </c>
      <c r="O2205">
        <v>1</v>
      </c>
      <c r="P2205">
        <v>2</v>
      </c>
    </row>
    <row r="2206" spans="1:16" x14ac:dyDescent="0.2">
      <c r="A2206" t="s">
        <v>358</v>
      </c>
      <c r="B2206" t="s">
        <v>365</v>
      </c>
      <c r="C2206" t="s">
        <v>621</v>
      </c>
      <c r="D2206" t="s">
        <v>410</v>
      </c>
      <c r="E2206">
        <v>31</v>
      </c>
      <c r="F2206">
        <v>4</v>
      </c>
      <c r="G2206">
        <v>73.290000000000006</v>
      </c>
      <c r="L2206">
        <v>1</v>
      </c>
      <c r="M2206">
        <v>15</v>
      </c>
      <c r="N2206">
        <v>6</v>
      </c>
      <c r="O2206">
        <v>7</v>
      </c>
      <c r="P2206">
        <v>2</v>
      </c>
    </row>
    <row r="2207" spans="1:16" x14ac:dyDescent="0.2">
      <c r="A2207" t="s">
        <v>358</v>
      </c>
      <c r="B2207" t="s">
        <v>366</v>
      </c>
      <c r="C2207" t="s">
        <v>621</v>
      </c>
      <c r="D2207" t="s">
        <v>410</v>
      </c>
      <c r="E2207">
        <v>35</v>
      </c>
      <c r="F2207">
        <v>6</v>
      </c>
      <c r="G2207">
        <v>88.34</v>
      </c>
      <c r="M2207">
        <v>15</v>
      </c>
      <c r="N2207">
        <v>9</v>
      </c>
      <c r="O2207">
        <v>9</v>
      </c>
      <c r="P2207">
        <v>2</v>
      </c>
    </row>
    <row r="2208" spans="1:16" x14ac:dyDescent="0.2">
      <c r="A2208" t="s">
        <v>358</v>
      </c>
      <c r="B2208" t="s">
        <v>437</v>
      </c>
      <c r="C2208" t="s">
        <v>622</v>
      </c>
      <c r="D2208" t="s">
        <v>410</v>
      </c>
      <c r="E2208">
        <v>1716</v>
      </c>
      <c r="F2208">
        <v>509</v>
      </c>
      <c r="G2208">
        <v>107.72</v>
      </c>
      <c r="L2208">
        <v>412</v>
      </c>
      <c r="M2208">
        <v>808</v>
      </c>
      <c r="N2208">
        <v>242</v>
      </c>
      <c r="O2208">
        <v>215</v>
      </c>
      <c r="P2208">
        <v>39</v>
      </c>
    </row>
    <row r="2209" spans="1:16" x14ac:dyDescent="0.2">
      <c r="A2209" t="s">
        <v>358</v>
      </c>
      <c r="B2209" t="s">
        <v>363</v>
      </c>
      <c r="C2209" t="s">
        <v>622</v>
      </c>
      <c r="D2209" t="s">
        <v>410</v>
      </c>
      <c r="E2209">
        <v>784</v>
      </c>
      <c r="F2209">
        <v>407</v>
      </c>
      <c r="G2209">
        <v>165.71</v>
      </c>
      <c r="L2209">
        <v>107</v>
      </c>
      <c r="M2209">
        <v>426</v>
      </c>
      <c r="N2209">
        <v>160</v>
      </c>
      <c r="O2209">
        <v>64</v>
      </c>
      <c r="P2209">
        <v>27</v>
      </c>
    </row>
    <row r="2210" spans="1:16" x14ac:dyDescent="0.2">
      <c r="A2210" t="s">
        <v>358</v>
      </c>
      <c r="B2210" t="s">
        <v>364</v>
      </c>
      <c r="C2210" t="s">
        <v>622</v>
      </c>
      <c r="D2210" t="s">
        <v>410</v>
      </c>
      <c r="E2210">
        <v>921</v>
      </c>
      <c r="F2210">
        <v>97</v>
      </c>
      <c r="G2210">
        <v>56.88</v>
      </c>
      <c r="L2210">
        <v>305</v>
      </c>
      <c r="M2210">
        <v>376</v>
      </c>
      <c r="N2210">
        <v>77</v>
      </c>
      <c r="O2210">
        <v>151</v>
      </c>
      <c r="P2210">
        <v>12</v>
      </c>
    </row>
    <row r="2211" spans="1:16" x14ac:dyDescent="0.2">
      <c r="A2211" t="s">
        <v>358</v>
      </c>
      <c r="B2211" t="s">
        <v>365</v>
      </c>
      <c r="C2211" t="s">
        <v>622</v>
      </c>
      <c r="D2211" t="s">
        <v>410</v>
      </c>
      <c r="E2211">
        <v>6</v>
      </c>
      <c r="F2211">
        <v>1</v>
      </c>
      <c r="G2211">
        <v>196.5</v>
      </c>
      <c r="M2211">
        <v>3</v>
      </c>
      <c r="N2211">
        <v>3</v>
      </c>
    </row>
    <row r="2212" spans="1:16" x14ac:dyDescent="0.2">
      <c r="A2212" t="s">
        <v>358</v>
      </c>
      <c r="B2212" t="s">
        <v>366</v>
      </c>
      <c r="C2212" t="s">
        <v>622</v>
      </c>
      <c r="D2212" t="s">
        <v>410</v>
      </c>
      <c r="E2212">
        <v>5</v>
      </c>
      <c r="F2212">
        <v>4</v>
      </c>
      <c r="G2212">
        <v>273.8</v>
      </c>
      <c r="M2212">
        <v>3</v>
      </c>
      <c r="N2212">
        <v>2</v>
      </c>
    </row>
    <row r="2213" spans="1:16" x14ac:dyDescent="0.2">
      <c r="A2213" t="s">
        <v>358</v>
      </c>
      <c r="B2213" t="s">
        <v>437</v>
      </c>
      <c r="C2213" t="s">
        <v>623</v>
      </c>
      <c r="D2213" t="s">
        <v>410</v>
      </c>
      <c r="E2213">
        <v>78</v>
      </c>
      <c r="F2213">
        <v>24</v>
      </c>
      <c r="G2213">
        <v>112.44</v>
      </c>
      <c r="L2213">
        <v>18</v>
      </c>
      <c r="M2213">
        <v>44</v>
      </c>
      <c r="N2213">
        <v>12</v>
      </c>
      <c r="O2213">
        <v>3</v>
      </c>
      <c r="P2213">
        <v>1</v>
      </c>
    </row>
    <row r="2214" spans="1:16" x14ac:dyDescent="0.2">
      <c r="A2214" t="s">
        <v>358</v>
      </c>
      <c r="B2214" t="s">
        <v>363</v>
      </c>
      <c r="C2214" t="s">
        <v>623</v>
      </c>
      <c r="D2214" t="s">
        <v>410</v>
      </c>
      <c r="E2214">
        <v>78</v>
      </c>
      <c r="F2214">
        <v>24</v>
      </c>
      <c r="G2214">
        <v>112.44</v>
      </c>
      <c r="L2214">
        <v>18</v>
      </c>
      <c r="M2214">
        <v>44</v>
      </c>
      <c r="N2214">
        <v>12</v>
      </c>
      <c r="O2214">
        <v>3</v>
      </c>
      <c r="P2214">
        <v>1</v>
      </c>
    </row>
    <row r="2215" spans="1:16" x14ac:dyDescent="0.2">
      <c r="A2215" t="s">
        <v>358</v>
      </c>
      <c r="B2215" t="s">
        <v>437</v>
      </c>
      <c r="C2215" t="s">
        <v>624</v>
      </c>
      <c r="D2215" t="s">
        <v>410</v>
      </c>
      <c r="E2215">
        <v>7706</v>
      </c>
      <c r="F2215">
        <v>2170</v>
      </c>
      <c r="G2215">
        <v>106.14</v>
      </c>
      <c r="L2215">
        <v>98</v>
      </c>
      <c r="M2215">
        <v>6614</v>
      </c>
      <c r="N2215">
        <v>988</v>
      </c>
      <c r="O2215">
        <v>6</v>
      </c>
    </row>
    <row r="2216" spans="1:16" x14ac:dyDescent="0.2">
      <c r="A2216" t="s">
        <v>358</v>
      </c>
      <c r="B2216" t="s">
        <v>363</v>
      </c>
      <c r="C2216" t="s">
        <v>624</v>
      </c>
      <c r="D2216" t="s">
        <v>410</v>
      </c>
      <c r="E2216">
        <v>7574</v>
      </c>
      <c r="F2216">
        <v>2139</v>
      </c>
      <c r="G2216">
        <v>106.59</v>
      </c>
      <c r="L2216">
        <v>97</v>
      </c>
      <c r="M2216">
        <v>6494</v>
      </c>
      <c r="N2216">
        <v>977</v>
      </c>
      <c r="O2216">
        <v>6</v>
      </c>
    </row>
    <row r="2217" spans="1:16" x14ac:dyDescent="0.2">
      <c r="A2217" t="s">
        <v>358</v>
      </c>
      <c r="B2217" t="s">
        <v>364</v>
      </c>
      <c r="C2217" t="s">
        <v>624</v>
      </c>
      <c r="D2217" t="s">
        <v>410</v>
      </c>
      <c r="E2217">
        <v>1</v>
      </c>
      <c r="G2217">
        <v>101</v>
      </c>
      <c r="M2217">
        <v>1</v>
      </c>
    </row>
    <row r="2218" spans="1:16" x14ac:dyDescent="0.2">
      <c r="A2218" t="s">
        <v>358</v>
      </c>
      <c r="B2218" t="s">
        <v>365</v>
      </c>
      <c r="C2218" t="s">
        <v>624</v>
      </c>
      <c r="D2218" t="s">
        <v>410</v>
      </c>
      <c r="E2218">
        <v>52</v>
      </c>
      <c r="F2218">
        <v>9</v>
      </c>
      <c r="G2218">
        <v>76.67</v>
      </c>
      <c r="L2218">
        <v>1</v>
      </c>
      <c r="M2218">
        <v>42</v>
      </c>
      <c r="N2218">
        <v>9</v>
      </c>
    </row>
    <row r="2219" spans="1:16" x14ac:dyDescent="0.2">
      <c r="A2219" t="s">
        <v>358</v>
      </c>
      <c r="B2219" t="s">
        <v>366</v>
      </c>
      <c r="C2219" t="s">
        <v>624</v>
      </c>
      <c r="D2219" t="s">
        <v>410</v>
      </c>
      <c r="E2219">
        <v>79</v>
      </c>
      <c r="F2219">
        <v>22</v>
      </c>
      <c r="G2219">
        <v>82.76</v>
      </c>
      <c r="M2219">
        <v>77</v>
      </c>
      <c r="N2219">
        <v>2</v>
      </c>
    </row>
    <row r="2220" spans="1:16" x14ac:dyDescent="0.2">
      <c r="A2220" t="s">
        <v>358</v>
      </c>
      <c r="B2220" t="s">
        <v>437</v>
      </c>
      <c r="C2220" t="s">
        <v>626</v>
      </c>
      <c r="D2220" t="s">
        <v>410</v>
      </c>
      <c r="E2220">
        <v>399</v>
      </c>
      <c r="F2220">
        <v>40</v>
      </c>
      <c r="G2220">
        <v>62.65</v>
      </c>
      <c r="L2220">
        <v>119</v>
      </c>
      <c r="M2220">
        <v>157</v>
      </c>
      <c r="N2220">
        <v>48</v>
      </c>
      <c r="O2220">
        <v>68</v>
      </c>
      <c r="P2220">
        <v>7</v>
      </c>
    </row>
    <row r="2221" spans="1:16" x14ac:dyDescent="0.2">
      <c r="A2221" t="s">
        <v>358</v>
      </c>
      <c r="B2221" t="s">
        <v>363</v>
      </c>
      <c r="C2221" t="s">
        <v>626</v>
      </c>
      <c r="D2221" t="s">
        <v>410</v>
      </c>
      <c r="E2221">
        <v>28</v>
      </c>
      <c r="F2221">
        <v>6</v>
      </c>
      <c r="G2221">
        <v>96.82</v>
      </c>
      <c r="L2221">
        <v>7</v>
      </c>
      <c r="M2221">
        <v>11</v>
      </c>
      <c r="N2221">
        <v>6</v>
      </c>
      <c r="O2221">
        <v>4</v>
      </c>
    </row>
    <row r="2222" spans="1:16" x14ac:dyDescent="0.2">
      <c r="A2222" t="s">
        <v>358</v>
      </c>
      <c r="B2222" t="s">
        <v>364</v>
      </c>
      <c r="C2222" t="s">
        <v>626</v>
      </c>
      <c r="D2222" t="s">
        <v>410</v>
      </c>
      <c r="E2222">
        <v>362</v>
      </c>
      <c r="F2222">
        <v>34</v>
      </c>
      <c r="G2222">
        <v>59.61</v>
      </c>
      <c r="L2222">
        <v>112</v>
      </c>
      <c r="M2222">
        <v>142</v>
      </c>
      <c r="N2222">
        <v>39</v>
      </c>
      <c r="O2222">
        <v>62</v>
      </c>
      <c r="P2222">
        <v>7</v>
      </c>
    </row>
    <row r="2223" spans="1:16" x14ac:dyDescent="0.2">
      <c r="A2223" t="s">
        <v>358</v>
      </c>
      <c r="B2223" t="s">
        <v>365</v>
      </c>
      <c r="C2223" t="s">
        <v>626</v>
      </c>
      <c r="D2223" t="s">
        <v>410</v>
      </c>
      <c r="E2223">
        <v>5</v>
      </c>
      <c r="G2223">
        <v>68.400000000000006</v>
      </c>
      <c r="M2223">
        <v>2</v>
      </c>
      <c r="N2223">
        <v>2</v>
      </c>
      <c r="O2223">
        <v>1</v>
      </c>
    </row>
    <row r="2224" spans="1:16" x14ac:dyDescent="0.2">
      <c r="A2224" t="s">
        <v>358</v>
      </c>
      <c r="B2224" t="s">
        <v>366</v>
      </c>
      <c r="C2224" t="s">
        <v>626</v>
      </c>
      <c r="D2224" t="s">
        <v>410</v>
      </c>
      <c r="E2224">
        <v>4</v>
      </c>
      <c r="G2224">
        <v>91.25</v>
      </c>
      <c r="M2224">
        <v>2</v>
      </c>
      <c r="N2224">
        <v>1</v>
      </c>
      <c r="O2224">
        <v>1</v>
      </c>
    </row>
    <row r="2225" spans="1:16" x14ac:dyDescent="0.2">
      <c r="A2225" t="s">
        <v>358</v>
      </c>
      <c r="B2225" t="s">
        <v>437</v>
      </c>
      <c r="C2225" t="s">
        <v>627</v>
      </c>
      <c r="D2225" t="s">
        <v>410</v>
      </c>
      <c r="E2225">
        <v>746</v>
      </c>
      <c r="F2225">
        <v>335</v>
      </c>
      <c r="G2225">
        <v>125.38</v>
      </c>
      <c r="L2225">
        <v>105</v>
      </c>
      <c r="M2225">
        <v>455</v>
      </c>
      <c r="N2225">
        <v>133</v>
      </c>
      <c r="O2225">
        <v>48</v>
      </c>
      <c r="P2225">
        <v>5</v>
      </c>
    </row>
    <row r="2226" spans="1:16" x14ac:dyDescent="0.2">
      <c r="A2226" t="s">
        <v>358</v>
      </c>
      <c r="B2226" t="s">
        <v>363</v>
      </c>
      <c r="C2226" t="s">
        <v>627</v>
      </c>
      <c r="D2226" t="s">
        <v>410</v>
      </c>
      <c r="E2226">
        <v>745</v>
      </c>
      <c r="F2226">
        <v>335</v>
      </c>
      <c r="G2226">
        <v>125.4</v>
      </c>
      <c r="L2226">
        <v>105</v>
      </c>
      <c r="M2226">
        <v>455</v>
      </c>
      <c r="N2226">
        <v>132</v>
      </c>
      <c r="O2226">
        <v>48</v>
      </c>
      <c r="P2226">
        <v>5</v>
      </c>
    </row>
    <row r="2227" spans="1:16" x14ac:dyDescent="0.2">
      <c r="A2227" t="s">
        <v>358</v>
      </c>
      <c r="B2227" t="s">
        <v>366</v>
      </c>
      <c r="C2227" t="s">
        <v>627</v>
      </c>
      <c r="D2227" t="s">
        <v>410</v>
      </c>
      <c r="E2227">
        <v>1</v>
      </c>
      <c r="G2227">
        <v>113</v>
      </c>
      <c r="N2227">
        <v>1</v>
      </c>
    </row>
    <row r="2228" spans="1:16" x14ac:dyDescent="0.2">
      <c r="A2228" t="s">
        <v>358</v>
      </c>
      <c r="B2228" t="s">
        <v>437</v>
      </c>
      <c r="C2228" t="s">
        <v>628</v>
      </c>
      <c r="D2228" t="s">
        <v>410</v>
      </c>
      <c r="E2228">
        <v>2287</v>
      </c>
      <c r="F2228">
        <v>534</v>
      </c>
      <c r="G2228">
        <v>103.17</v>
      </c>
      <c r="L2228">
        <v>16</v>
      </c>
      <c r="M2228">
        <v>1655</v>
      </c>
      <c r="N2228">
        <v>615</v>
      </c>
      <c r="O2228">
        <v>1</v>
      </c>
    </row>
    <row r="2229" spans="1:16" x14ac:dyDescent="0.2">
      <c r="A2229" t="s">
        <v>358</v>
      </c>
      <c r="B2229" t="s">
        <v>363</v>
      </c>
      <c r="C2229" t="s">
        <v>628</v>
      </c>
      <c r="D2229" t="s">
        <v>410</v>
      </c>
      <c r="E2229">
        <v>2275</v>
      </c>
      <c r="F2229">
        <v>530</v>
      </c>
      <c r="G2229">
        <v>103.21</v>
      </c>
      <c r="L2229">
        <v>16</v>
      </c>
      <c r="M2229">
        <v>1644</v>
      </c>
      <c r="N2229">
        <v>614</v>
      </c>
      <c r="O2229">
        <v>1</v>
      </c>
    </row>
    <row r="2230" spans="1:16" x14ac:dyDescent="0.2">
      <c r="A2230" t="s">
        <v>358</v>
      </c>
      <c r="B2230" t="s">
        <v>365</v>
      </c>
      <c r="C2230" t="s">
        <v>628</v>
      </c>
      <c r="D2230" t="s">
        <v>410</v>
      </c>
      <c r="E2230">
        <v>8</v>
      </c>
      <c r="F2230">
        <v>1</v>
      </c>
      <c r="G2230">
        <v>57</v>
      </c>
      <c r="M2230">
        <v>7</v>
      </c>
      <c r="N2230">
        <v>1</v>
      </c>
    </row>
    <row r="2231" spans="1:16" x14ac:dyDescent="0.2">
      <c r="A2231" t="s">
        <v>358</v>
      </c>
      <c r="B2231" t="s">
        <v>366</v>
      </c>
      <c r="C2231" t="s">
        <v>628</v>
      </c>
      <c r="D2231" t="s">
        <v>410</v>
      </c>
      <c r="E2231">
        <v>4</v>
      </c>
      <c r="F2231">
        <v>3</v>
      </c>
      <c r="G2231">
        <v>175.75</v>
      </c>
      <c r="M2231">
        <v>4</v>
      </c>
    </row>
    <row r="2232" spans="1:16" x14ac:dyDescent="0.2">
      <c r="A2232" t="s">
        <v>358</v>
      </c>
      <c r="B2232" t="s">
        <v>437</v>
      </c>
      <c r="C2232" t="s">
        <v>629</v>
      </c>
      <c r="D2232" t="s">
        <v>410</v>
      </c>
      <c r="E2232">
        <v>167</v>
      </c>
      <c r="F2232">
        <v>29</v>
      </c>
      <c r="G2232">
        <v>82.61</v>
      </c>
      <c r="L2232">
        <v>22</v>
      </c>
      <c r="M2232">
        <v>75</v>
      </c>
      <c r="N2232">
        <v>39</v>
      </c>
      <c r="O2232">
        <v>22</v>
      </c>
      <c r="P2232">
        <v>9</v>
      </c>
    </row>
    <row r="2233" spans="1:16" x14ac:dyDescent="0.2">
      <c r="A2233" t="s">
        <v>358</v>
      </c>
      <c r="B2233" t="s">
        <v>363</v>
      </c>
      <c r="C2233" t="s">
        <v>629</v>
      </c>
      <c r="D2233" t="s">
        <v>410</v>
      </c>
      <c r="E2233">
        <v>96</v>
      </c>
      <c r="F2233">
        <v>17</v>
      </c>
      <c r="G2233">
        <v>91.44</v>
      </c>
      <c r="L2233">
        <v>6</v>
      </c>
      <c r="M2233">
        <v>41</v>
      </c>
      <c r="N2233">
        <v>27</v>
      </c>
      <c r="O2233">
        <v>15</v>
      </c>
      <c r="P2233">
        <v>7</v>
      </c>
    </row>
    <row r="2234" spans="1:16" x14ac:dyDescent="0.2">
      <c r="A2234" t="s">
        <v>358</v>
      </c>
      <c r="B2234" t="s">
        <v>364</v>
      </c>
      <c r="C2234" t="s">
        <v>629</v>
      </c>
      <c r="D2234" t="s">
        <v>410</v>
      </c>
      <c r="E2234">
        <v>61</v>
      </c>
      <c r="F2234">
        <v>7</v>
      </c>
      <c r="G2234">
        <v>63.61</v>
      </c>
      <c r="L2234">
        <v>16</v>
      </c>
      <c r="M2234">
        <v>30</v>
      </c>
      <c r="N2234">
        <v>8</v>
      </c>
      <c r="O2234">
        <v>5</v>
      </c>
      <c r="P2234">
        <v>2</v>
      </c>
    </row>
    <row r="2235" spans="1:16" x14ac:dyDescent="0.2">
      <c r="A2235" t="s">
        <v>358</v>
      </c>
      <c r="B2235" t="s">
        <v>365</v>
      </c>
      <c r="C2235" t="s">
        <v>629</v>
      </c>
      <c r="D2235" t="s">
        <v>410</v>
      </c>
      <c r="E2235">
        <v>3</v>
      </c>
      <c r="G2235">
        <v>75.33</v>
      </c>
      <c r="M2235">
        <v>1</v>
      </c>
      <c r="O2235">
        <v>2</v>
      </c>
    </row>
    <row r="2236" spans="1:16" x14ac:dyDescent="0.2">
      <c r="A2236" t="s">
        <v>358</v>
      </c>
      <c r="B2236" t="s">
        <v>366</v>
      </c>
      <c r="C2236" t="s">
        <v>629</v>
      </c>
      <c r="D2236" t="s">
        <v>410</v>
      </c>
      <c r="E2236">
        <v>7</v>
      </c>
      <c r="F2236">
        <v>5</v>
      </c>
      <c r="G2236">
        <v>130.29</v>
      </c>
      <c r="M2236">
        <v>3</v>
      </c>
      <c r="N2236">
        <v>4</v>
      </c>
    </row>
    <row r="2237" spans="1:16" x14ac:dyDescent="0.2">
      <c r="A2237" t="s">
        <v>358</v>
      </c>
      <c r="B2237" t="s">
        <v>437</v>
      </c>
      <c r="C2237" t="s">
        <v>630</v>
      </c>
      <c r="D2237" t="s">
        <v>410</v>
      </c>
      <c r="E2237">
        <v>196</v>
      </c>
      <c r="F2237">
        <v>67</v>
      </c>
      <c r="G2237">
        <v>107.33</v>
      </c>
      <c r="L2237">
        <v>43</v>
      </c>
      <c r="M2237">
        <v>103</v>
      </c>
      <c r="N2237">
        <v>39</v>
      </c>
      <c r="O2237">
        <v>7</v>
      </c>
      <c r="P2237">
        <v>4</v>
      </c>
    </row>
    <row r="2238" spans="1:16" x14ac:dyDescent="0.2">
      <c r="A2238" t="s">
        <v>358</v>
      </c>
      <c r="B2238" t="s">
        <v>363</v>
      </c>
      <c r="C2238" t="s">
        <v>630</v>
      </c>
      <c r="D2238" t="s">
        <v>410</v>
      </c>
      <c r="E2238">
        <v>196</v>
      </c>
      <c r="F2238">
        <v>67</v>
      </c>
      <c r="G2238">
        <v>107.33</v>
      </c>
      <c r="L2238">
        <v>43</v>
      </c>
      <c r="M2238">
        <v>103</v>
      </c>
      <c r="N2238">
        <v>39</v>
      </c>
      <c r="O2238">
        <v>7</v>
      </c>
      <c r="P2238">
        <v>4</v>
      </c>
    </row>
    <row r="2239" spans="1:16" x14ac:dyDescent="0.2">
      <c r="A2239" t="s">
        <v>358</v>
      </c>
      <c r="B2239" t="s">
        <v>437</v>
      </c>
      <c r="C2239" t="s">
        <v>631</v>
      </c>
      <c r="D2239" t="s">
        <v>410</v>
      </c>
      <c r="E2239">
        <v>823</v>
      </c>
      <c r="F2239">
        <v>198</v>
      </c>
      <c r="G2239">
        <v>99.38</v>
      </c>
      <c r="M2239">
        <v>718</v>
      </c>
      <c r="N2239">
        <v>105</v>
      </c>
    </row>
    <row r="2240" spans="1:16" x14ac:dyDescent="0.2">
      <c r="A2240" t="s">
        <v>358</v>
      </c>
      <c r="B2240" t="s">
        <v>363</v>
      </c>
      <c r="C2240" t="s">
        <v>631</v>
      </c>
      <c r="D2240" t="s">
        <v>410</v>
      </c>
      <c r="E2240">
        <v>814</v>
      </c>
      <c r="F2240">
        <v>194</v>
      </c>
      <c r="G2240">
        <v>99.52</v>
      </c>
      <c r="M2240">
        <v>710</v>
      </c>
      <c r="N2240">
        <v>104</v>
      </c>
    </row>
    <row r="2241" spans="1:16" x14ac:dyDescent="0.2">
      <c r="A2241" t="s">
        <v>358</v>
      </c>
      <c r="B2241" t="s">
        <v>364</v>
      </c>
      <c r="C2241" t="s">
        <v>631</v>
      </c>
      <c r="D2241" t="s">
        <v>410</v>
      </c>
      <c r="E2241">
        <v>1</v>
      </c>
      <c r="G2241">
        <v>31</v>
      </c>
      <c r="M2241">
        <v>1</v>
      </c>
    </row>
    <row r="2242" spans="1:16" x14ac:dyDescent="0.2">
      <c r="A2242" t="s">
        <v>358</v>
      </c>
      <c r="B2242" t="s">
        <v>365</v>
      </c>
      <c r="C2242" t="s">
        <v>631</v>
      </c>
      <c r="D2242" t="s">
        <v>410</v>
      </c>
      <c r="E2242">
        <v>4</v>
      </c>
      <c r="F2242">
        <v>2</v>
      </c>
      <c r="G2242">
        <v>101.75</v>
      </c>
      <c r="M2242">
        <v>3</v>
      </c>
      <c r="N2242">
        <v>1</v>
      </c>
    </row>
    <row r="2243" spans="1:16" x14ac:dyDescent="0.2">
      <c r="A2243" t="s">
        <v>358</v>
      </c>
      <c r="B2243" t="s">
        <v>366</v>
      </c>
      <c r="C2243" t="s">
        <v>631</v>
      </c>
      <c r="D2243" t="s">
        <v>410</v>
      </c>
      <c r="E2243">
        <v>4</v>
      </c>
      <c r="F2243">
        <v>2</v>
      </c>
      <c r="G2243">
        <v>85.5</v>
      </c>
      <c r="M2243">
        <v>4</v>
      </c>
    </row>
    <row r="2244" spans="1:16" x14ac:dyDescent="0.2">
      <c r="A2244" t="s">
        <v>358</v>
      </c>
      <c r="B2244" t="s">
        <v>437</v>
      </c>
      <c r="C2244" t="s">
        <v>632</v>
      </c>
      <c r="D2244" t="s">
        <v>410</v>
      </c>
      <c r="E2244">
        <v>2566</v>
      </c>
      <c r="F2244">
        <v>589</v>
      </c>
      <c r="G2244">
        <v>90.85</v>
      </c>
      <c r="L2244">
        <v>392</v>
      </c>
      <c r="M2244">
        <v>1344</v>
      </c>
      <c r="N2244">
        <v>480</v>
      </c>
      <c r="O2244">
        <v>265</v>
      </c>
      <c r="P2244">
        <v>85</v>
      </c>
    </row>
    <row r="2245" spans="1:16" x14ac:dyDescent="0.2">
      <c r="A2245" t="s">
        <v>358</v>
      </c>
      <c r="B2245" t="s">
        <v>363</v>
      </c>
      <c r="C2245" t="s">
        <v>632</v>
      </c>
      <c r="D2245" t="s">
        <v>410</v>
      </c>
      <c r="E2245">
        <v>1915</v>
      </c>
      <c r="F2245">
        <v>502</v>
      </c>
      <c r="G2245">
        <v>99.09</v>
      </c>
      <c r="L2245">
        <v>229</v>
      </c>
      <c r="M2245">
        <v>1053</v>
      </c>
      <c r="N2245">
        <v>406</v>
      </c>
      <c r="O2245">
        <v>163</v>
      </c>
      <c r="P2245">
        <v>64</v>
      </c>
    </row>
    <row r="2246" spans="1:16" x14ac:dyDescent="0.2">
      <c r="A2246" t="s">
        <v>358</v>
      </c>
      <c r="B2246" t="s">
        <v>364</v>
      </c>
      <c r="C2246" t="s">
        <v>632</v>
      </c>
      <c r="D2246" t="s">
        <v>410</v>
      </c>
      <c r="E2246">
        <v>549</v>
      </c>
      <c r="F2246">
        <v>66</v>
      </c>
      <c r="G2246">
        <v>62.42</v>
      </c>
      <c r="L2246">
        <v>163</v>
      </c>
      <c r="M2246">
        <v>244</v>
      </c>
      <c r="N2246">
        <v>50</v>
      </c>
      <c r="O2246">
        <v>80</v>
      </c>
      <c r="P2246">
        <v>12</v>
      </c>
    </row>
    <row r="2247" spans="1:16" x14ac:dyDescent="0.2">
      <c r="A2247" t="s">
        <v>358</v>
      </c>
      <c r="B2247" t="s">
        <v>365</v>
      </c>
      <c r="C2247" t="s">
        <v>632</v>
      </c>
      <c r="D2247" t="s">
        <v>410</v>
      </c>
      <c r="E2247">
        <v>56</v>
      </c>
      <c r="F2247">
        <v>11</v>
      </c>
      <c r="G2247">
        <v>88.04</v>
      </c>
      <c r="M2247">
        <v>25</v>
      </c>
      <c r="N2247">
        <v>14</v>
      </c>
      <c r="O2247">
        <v>12</v>
      </c>
      <c r="P2247">
        <v>5</v>
      </c>
    </row>
    <row r="2248" spans="1:16" x14ac:dyDescent="0.2">
      <c r="A2248" t="s">
        <v>358</v>
      </c>
      <c r="B2248" t="s">
        <v>366</v>
      </c>
      <c r="C2248" t="s">
        <v>632</v>
      </c>
      <c r="D2248" t="s">
        <v>410</v>
      </c>
      <c r="E2248">
        <v>46</v>
      </c>
      <c r="F2248">
        <v>10</v>
      </c>
      <c r="G2248">
        <v>90.35</v>
      </c>
      <c r="M2248">
        <v>22</v>
      </c>
      <c r="N2248">
        <v>10</v>
      </c>
      <c r="O2248">
        <v>10</v>
      </c>
      <c r="P2248">
        <v>4</v>
      </c>
    </row>
    <row r="2249" spans="1:16" x14ac:dyDescent="0.2">
      <c r="A2249" t="s">
        <v>358</v>
      </c>
      <c r="B2249" t="s">
        <v>437</v>
      </c>
      <c r="C2249" t="s">
        <v>633</v>
      </c>
      <c r="D2249" t="s">
        <v>410</v>
      </c>
      <c r="E2249">
        <v>1120</v>
      </c>
      <c r="F2249">
        <v>524</v>
      </c>
      <c r="G2249">
        <v>140.22999999999999</v>
      </c>
      <c r="L2249">
        <v>203</v>
      </c>
      <c r="M2249">
        <v>589</v>
      </c>
      <c r="N2249">
        <v>218</v>
      </c>
      <c r="O2249">
        <v>82</v>
      </c>
      <c r="P2249">
        <v>28</v>
      </c>
    </row>
    <row r="2250" spans="1:16" x14ac:dyDescent="0.2">
      <c r="A2250" t="s">
        <v>358</v>
      </c>
      <c r="B2250" t="s">
        <v>363</v>
      </c>
      <c r="C2250" t="s">
        <v>633</v>
      </c>
      <c r="D2250" t="s">
        <v>410</v>
      </c>
      <c r="E2250">
        <v>1115</v>
      </c>
      <c r="F2250">
        <v>523</v>
      </c>
      <c r="G2250">
        <v>140.5</v>
      </c>
      <c r="L2250">
        <v>203</v>
      </c>
      <c r="M2250">
        <v>585</v>
      </c>
      <c r="N2250">
        <v>217</v>
      </c>
      <c r="O2250">
        <v>82</v>
      </c>
      <c r="P2250">
        <v>28</v>
      </c>
    </row>
    <row r="2251" spans="1:16" x14ac:dyDescent="0.2">
      <c r="A2251" t="s">
        <v>358</v>
      </c>
      <c r="B2251" t="s">
        <v>365</v>
      </c>
      <c r="C2251" t="s">
        <v>633</v>
      </c>
      <c r="D2251" t="s">
        <v>410</v>
      </c>
      <c r="E2251">
        <v>3</v>
      </c>
      <c r="G2251">
        <v>30.67</v>
      </c>
      <c r="M2251">
        <v>2</v>
      </c>
      <c r="N2251">
        <v>1</v>
      </c>
    </row>
    <row r="2252" spans="1:16" x14ac:dyDescent="0.2">
      <c r="A2252" t="s">
        <v>358</v>
      </c>
      <c r="B2252" t="s">
        <v>366</v>
      </c>
      <c r="C2252" t="s">
        <v>633</v>
      </c>
      <c r="D2252" t="s">
        <v>410</v>
      </c>
      <c r="E2252">
        <v>2</v>
      </c>
      <c r="F2252">
        <v>1</v>
      </c>
      <c r="G2252">
        <v>151</v>
      </c>
      <c r="M2252">
        <v>2</v>
      </c>
    </row>
    <row r="2253" spans="1:16" x14ac:dyDescent="0.2">
      <c r="A2253" t="s">
        <v>358</v>
      </c>
      <c r="B2253" t="s">
        <v>437</v>
      </c>
      <c r="C2253" t="s">
        <v>634</v>
      </c>
      <c r="D2253" t="s">
        <v>410</v>
      </c>
      <c r="E2253">
        <v>6797</v>
      </c>
      <c r="F2253">
        <v>1664</v>
      </c>
      <c r="G2253">
        <v>98.36</v>
      </c>
      <c r="L2253">
        <v>3</v>
      </c>
      <c r="M2253">
        <v>5776</v>
      </c>
      <c r="N2253">
        <v>1014</v>
      </c>
      <c r="O2253">
        <v>4</v>
      </c>
    </row>
    <row r="2254" spans="1:16" x14ac:dyDescent="0.2">
      <c r="A2254" t="s">
        <v>358</v>
      </c>
      <c r="B2254" t="s">
        <v>363</v>
      </c>
      <c r="C2254" t="s">
        <v>634</v>
      </c>
      <c r="D2254" t="s">
        <v>410</v>
      </c>
      <c r="E2254">
        <v>6578</v>
      </c>
      <c r="F2254">
        <v>1617</v>
      </c>
      <c r="G2254">
        <v>98.91</v>
      </c>
      <c r="L2254">
        <v>3</v>
      </c>
      <c r="M2254">
        <v>5576</v>
      </c>
      <c r="N2254">
        <v>995</v>
      </c>
      <c r="O2254">
        <v>4</v>
      </c>
    </row>
    <row r="2255" spans="1:16" x14ac:dyDescent="0.2">
      <c r="A2255" t="s">
        <v>358</v>
      </c>
      <c r="B2255" t="s">
        <v>364</v>
      </c>
      <c r="C2255" t="s">
        <v>634</v>
      </c>
      <c r="D2255" t="s">
        <v>410</v>
      </c>
      <c r="E2255">
        <v>4</v>
      </c>
      <c r="F2255">
        <v>1</v>
      </c>
      <c r="G2255">
        <v>102</v>
      </c>
      <c r="M2255">
        <v>4</v>
      </c>
    </row>
    <row r="2256" spans="1:16" x14ac:dyDescent="0.2">
      <c r="A2256" t="s">
        <v>358</v>
      </c>
      <c r="B2256" t="s">
        <v>365</v>
      </c>
      <c r="C2256" t="s">
        <v>634</v>
      </c>
      <c r="D2256" t="s">
        <v>410</v>
      </c>
      <c r="E2256">
        <v>115</v>
      </c>
      <c r="F2256">
        <v>18</v>
      </c>
      <c r="G2256">
        <v>71.75</v>
      </c>
      <c r="M2256">
        <v>97</v>
      </c>
      <c r="N2256">
        <v>18</v>
      </c>
    </row>
    <row r="2257" spans="1:16" x14ac:dyDescent="0.2">
      <c r="A2257" t="s">
        <v>358</v>
      </c>
      <c r="B2257" t="s">
        <v>366</v>
      </c>
      <c r="C2257" t="s">
        <v>634</v>
      </c>
      <c r="D2257" t="s">
        <v>410</v>
      </c>
      <c r="E2257">
        <v>100</v>
      </c>
      <c r="F2257">
        <v>28</v>
      </c>
      <c r="G2257">
        <v>92.17</v>
      </c>
      <c r="M2257">
        <v>99</v>
      </c>
      <c r="N2257">
        <v>1</v>
      </c>
    </row>
    <row r="2258" spans="1:16" x14ac:dyDescent="0.2">
      <c r="A2258" t="s">
        <v>358</v>
      </c>
      <c r="B2258" t="s">
        <v>437</v>
      </c>
      <c r="C2258" t="s">
        <v>635</v>
      </c>
      <c r="D2258" t="s">
        <v>410</v>
      </c>
      <c r="E2258">
        <v>275</v>
      </c>
      <c r="F2258">
        <v>37</v>
      </c>
      <c r="G2258">
        <v>73.27</v>
      </c>
      <c r="L2258">
        <v>76</v>
      </c>
      <c r="M2258">
        <v>122</v>
      </c>
      <c r="N2258">
        <v>47</v>
      </c>
      <c r="O2258">
        <v>23</v>
      </c>
      <c r="P2258">
        <v>7</v>
      </c>
    </row>
    <row r="2259" spans="1:16" x14ac:dyDescent="0.2">
      <c r="A2259" t="s">
        <v>358</v>
      </c>
      <c r="B2259" t="s">
        <v>363</v>
      </c>
      <c r="C2259" t="s">
        <v>635</v>
      </c>
      <c r="D2259" t="s">
        <v>410</v>
      </c>
      <c r="E2259">
        <v>220</v>
      </c>
      <c r="F2259">
        <v>31</v>
      </c>
      <c r="G2259">
        <v>76.25</v>
      </c>
      <c r="L2259">
        <v>60</v>
      </c>
      <c r="M2259">
        <v>98</v>
      </c>
      <c r="N2259">
        <v>44</v>
      </c>
      <c r="O2259">
        <v>12</v>
      </c>
      <c r="P2259">
        <v>6</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2</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Compensation</v>
      </c>
      <c r="D20">
        <f>IF(SMSA=1,0,SMSA+9)</f>
        <v>11</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878</v>
      </c>
    </row>
    <row r="2" spans="1:1" ht="12.75" x14ac:dyDescent="0.2">
      <c r="A2" s="136">
        <v>42791</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02957D3-0785-447F-B2B9-DE4BF4DA9AC1}">
  <ds:schemaRefs>
    <ds:schemaRef ds:uri="http://www.w3.org/XML/1998/namespace"/>
    <ds:schemaRef ds:uri="http://schemas.microsoft.com/office/2006/documentManagement/types"/>
    <ds:schemaRef ds:uri="http://schemas.microsoft.com/office/2006/metadata/properties"/>
    <ds:schemaRef ds:uri="http://purl.org/dc/elements/1.1/"/>
    <ds:schemaRef ds:uri="http://purl.org/dc/dcmitype/"/>
    <ds:schemaRef ds:uri="http://purl.org/dc/terms/"/>
    <ds:schemaRef ds:uri="fef9c9dc-374b-4157-9e06-089f148416e5"/>
    <ds:schemaRef ds:uri="http://schemas.openxmlformats.org/package/2006/metadata/core-properties"/>
    <ds:schemaRef ds:uri="c9744be7-b815-40bc-84fa-afc9c406d9bc"/>
    <ds:schemaRef ds:uri="http://schemas.microsoft.com/office/infopath/2007/PartnerControl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632F0326-63C8-4A60-891B-55B82B8D9BC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Kristin Speedling</cp:lastModifiedBy>
  <cp:lastPrinted>2015-06-19T18:10:05Z</cp:lastPrinted>
  <dcterms:created xsi:type="dcterms:W3CDTF">2009-08-25T18:46:26Z</dcterms:created>
  <dcterms:modified xsi:type="dcterms:W3CDTF">2017-02-27T14:14:50Z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